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55" windowHeight="7590"/>
  </bookViews>
  <sheets>
    <sheet name="Strateg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2" l="1"/>
  <c r="Y45" i="2" l="1"/>
  <c r="M34" i="2"/>
  <c r="M35" i="2"/>
  <c r="F43" i="2" l="1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F8" i="2"/>
  <c r="G8" i="2" s="1"/>
  <c r="H8" i="2" s="1"/>
  <c r="F7" i="2"/>
  <c r="I38" i="2" l="1"/>
  <c r="J38" i="2" s="1"/>
  <c r="N38" i="2"/>
  <c r="O38" i="2" s="1"/>
  <c r="P38" i="2"/>
  <c r="R38" i="2" s="1"/>
  <c r="L38" i="2"/>
  <c r="M38" i="2" s="1"/>
  <c r="Q38" i="2"/>
  <c r="U38" i="2" s="1"/>
  <c r="I29" i="2"/>
  <c r="J29" i="2" s="1"/>
  <c r="Q29" i="2"/>
  <c r="L29" i="2"/>
  <c r="M29" i="2" s="1"/>
  <c r="N29" i="2"/>
  <c r="O29" i="2" s="1"/>
  <c r="P29" i="2"/>
  <c r="R29" i="2" s="1"/>
  <c r="I22" i="2"/>
  <c r="J22" i="2" s="1"/>
  <c r="P22" i="2"/>
  <c r="R22" i="2" s="1"/>
  <c r="Q22" i="2"/>
  <c r="U22" i="2" s="1"/>
  <c r="L22" i="2"/>
  <c r="M22" i="2" s="1"/>
  <c r="N22" i="2"/>
  <c r="O22" i="2" s="1"/>
  <c r="I31" i="2"/>
  <c r="J31" i="2" s="1"/>
  <c r="P31" i="2"/>
  <c r="R31" i="2" s="1"/>
  <c r="N31" i="2"/>
  <c r="O31" i="2" s="1"/>
  <c r="Q31" i="2"/>
  <c r="L31" i="2"/>
  <c r="M31" i="2" s="1"/>
  <c r="I8" i="2"/>
  <c r="J8" i="2" s="1"/>
  <c r="N8" i="2"/>
  <c r="O8" i="2" s="1"/>
  <c r="P8" i="2"/>
  <c r="R8" i="2" s="1"/>
  <c r="Q8" i="2"/>
  <c r="U8" i="2" s="1"/>
  <c r="L8" i="2"/>
  <c r="M8" i="2" s="1"/>
  <c r="I16" i="2"/>
  <c r="J16" i="2" s="1"/>
  <c r="Q16" i="2"/>
  <c r="U16" i="2" s="1"/>
  <c r="L16" i="2"/>
  <c r="M16" i="2" s="1"/>
  <c r="N16" i="2"/>
  <c r="O16" i="2" s="1"/>
  <c r="P16" i="2"/>
  <c r="R16" i="2" s="1"/>
  <c r="I24" i="2"/>
  <c r="J24" i="2" s="1"/>
  <c r="N24" i="2"/>
  <c r="O24" i="2" s="1"/>
  <c r="Q24" i="2"/>
  <c r="P24" i="2"/>
  <c r="R24" i="2" s="1"/>
  <c r="L24" i="2"/>
  <c r="M24" i="2" s="1"/>
  <c r="I32" i="2"/>
  <c r="J32" i="2" s="1"/>
  <c r="Q32" i="2"/>
  <c r="U32" i="2" s="1"/>
  <c r="L32" i="2"/>
  <c r="M32" i="2" s="1"/>
  <c r="N32" i="2"/>
  <c r="O32" i="2" s="1"/>
  <c r="P32" i="2"/>
  <c r="R32" i="2" s="1"/>
  <c r="I39" i="2"/>
  <c r="J39" i="2" s="1"/>
  <c r="L39" i="2"/>
  <c r="M39" i="2" s="1"/>
  <c r="P39" i="2"/>
  <c r="R39" i="2" s="1"/>
  <c r="N39" i="2"/>
  <c r="O39" i="2" s="1"/>
  <c r="Q39" i="2"/>
  <c r="I21" i="2"/>
  <c r="J21" i="2" s="1"/>
  <c r="L21" i="2"/>
  <c r="M21" i="2" s="1"/>
  <c r="N21" i="2"/>
  <c r="O21" i="2" s="1"/>
  <c r="P21" i="2"/>
  <c r="R21" i="2" s="1"/>
  <c r="Q21" i="2"/>
  <c r="I14" i="2"/>
  <c r="J14" i="2" s="1"/>
  <c r="L14" i="2"/>
  <c r="M14" i="2" s="1"/>
  <c r="Q14" i="2"/>
  <c r="N14" i="2"/>
  <c r="O14" i="2" s="1"/>
  <c r="P14" i="2"/>
  <c r="R14" i="2" s="1"/>
  <c r="I30" i="2"/>
  <c r="J30" i="2" s="1"/>
  <c r="L30" i="2"/>
  <c r="M30" i="2" s="1"/>
  <c r="Q30" i="2"/>
  <c r="U30" i="2" s="1"/>
  <c r="N30" i="2"/>
  <c r="O30" i="2" s="1"/>
  <c r="P30" i="2"/>
  <c r="R30" i="2" s="1"/>
  <c r="I15" i="2"/>
  <c r="J15" i="2" s="1"/>
  <c r="P15" i="2"/>
  <c r="R15" i="2" s="1"/>
  <c r="Q15" i="2"/>
  <c r="L15" i="2"/>
  <c r="M15" i="2" s="1"/>
  <c r="N15" i="2"/>
  <c r="O15" i="2" s="1"/>
  <c r="I23" i="2"/>
  <c r="J23" i="2" s="1"/>
  <c r="Q23" i="2"/>
  <c r="L23" i="2"/>
  <c r="M23" i="2" s="1"/>
  <c r="N23" i="2"/>
  <c r="O23" i="2" s="1"/>
  <c r="P23" i="2"/>
  <c r="R23" i="2" s="1"/>
  <c r="I9" i="2"/>
  <c r="J9" i="2" s="1"/>
  <c r="P9" i="2"/>
  <c r="R9" i="2" s="1"/>
  <c r="Q9" i="2"/>
  <c r="L9" i="2"/>
  <c r="M9" i="2" s="1"/>
  <c r="N9" i="2"/>
  <c r="O9" i="2" s="1"/>
  <c r="I17" i="2"/>
  <c r="J17" i="2" s="1"/>
  <c r="N17" i="2"/>
  <c r="O17" i="2" s="1"/>
  <c r="P17" i="2"/>
  <c r="R17" i="2" s="1"/>
  <c r="Q17" i="2"/>
  <c r="L17" i="2"/>
  <c r="M17" i="2" s="1"/>
  <c r="I25" i="2"/>
  <c r="J25" i="2" s="1"/>
  <c r="P25" i="2"/>
  <c r="R25" i="2" s="1"/>
  <c r="L25" i="2"/>
  <c r="M25" i="2" s="1"/>
  <c r="N25" i="2"/>
  <c r="O25" i="2" s="1"/>
  <c r="Q25" i="2"/>
  <c r="I33" i="2"/>
  <c r="J33" i="2" s="1"/>
  <c r="N33" i="2"/>
  <c r="O33" i="2" s="1"/>
  <c r="P33" i="2"/>
  <c r="R33" i="2" s="1"/>
  <c r="Q33" i="2"/>
  <c r="L33" i="2"/>
  <c r="M33" i="2" s="1"/>
  <c r="I40" i="2"/>
  <c r="J40" i="2" s="1"/>
  <c r="Q40" i="2"/>
  <c r="P40" i="2"/>
  <c r="R40" i="2" s="1"/>
  <c r="L40" i="2"/>
  <c r="M40" i="2" s="1"/>
  <c r="N40" i="2"/>
  <c r="O40" i="2" s="1"/>
  <c r="I13" i="2"/>
  <c r="J13" i="2" s="1"/>
  <c r="Q13" i="2"/>
  <c r="L13" i="2"/>
  <c r="M13" i="2" s="1"/>
  <c r="N13" i="2"/>
  <c r="O13" i="2" s="1"/>
  <c r="P13" i="2"/>
  <c r="R13" i="2" s="1"/>
  <c r="I18" i="2"/>
  <c r="J18" i="2" s="1"/>
  <c r="P18" i="2"/>
  <c r="R18" i="2" s="1"/>
  <c r="Q18" i="2"/>
  <c r="N18" i="2"/>
  <c r="O18" i="2" s="1"/>
  <c r="L18" i="2"/>
  <c r="M18" i="2" s="1"/>
  <c r="I34" i="2"/>
  <c r="J34" i="2" s="1"/>
  <c r="P34" i="2"/>
  <c r="R34" i="2" s="1"/>
  <c r="Q34" i="2"/>
  <c r="U34" i="2" s="1"/>
  <c r="N34" i="2"/>
  <c r="O34" i="2" s="1"/>
  <c r="I11" i="2"/>
  <c r="J11" i="2" s="1"/>
  <c r="Q11" i="2"/>
  <c r="N11" i="2"/>
  <c r="O11" i="2" s="1"/>
  <c r="P11" i="2"/>
  <c r="R11" i="2" s="1"/>
  <c r="L11" i="2"/>
  <c r="M11" i="2" s="1"/>
  <c r="I19" i="2"/>
  <c r="J19" i="2" s="1"/>
  <c r="N19" i="2"/>
  <c r="O19" i="2" s="1"/>
  <c r="L19" i="2"/>
  <c r="M19" i="2" s="1"/>
  <c r="P19" i="2"/>
  <c r="R19" i="2" s="1"/>
  <c r="Q19" i="2"/>
  <c r="U19" i="2" s="1"/>
  <c r="I27" i="2"/>
  <c r="J27" i="2" s="1"/>
  <c r="P27" i="2"/>
  <c r="R27" i="2" s="1"/>
  <c r="L27" i="2"/>
  <c r="M27" i="2" s="1"/>
  <c r="N27" i="2"/>
  <c r="O27" i="2" s="1"/>
  <c r="Q27" i="2"/>
  <c r="I35" i="2"/>
  <c r="J35" i="2" s="1"/>
  <c r="P35" i="2"/>
  <c r="R35" i="2" s="1"/>
  <c r="Q35" i="2"/>
  <c r="N35" i="2"/>
  <c r="O35" i="2" s="1"/>
  <c r="I42" i="2"/>
  <c r="J42" i="2" s="1"/>
  <c r="P42" i="2"/>
  <c r="R42" i="2" s="1"/>
  <c r="Q42" i="2"/>
  <c r="L42" i="2"/>
  <c r="M42" i="2" s="1"/>
  <c r="N42" i="2"/>
  <c r="O42" i="2" s="1"/>
  <c r="I37" i="2"/>
  <c r="J37" i="2" s="1"/>
  <c r="N37" i="2"/>
  <c r="O37" i="2" s="1"/>
  <c r="P37" i="2"/>
  <c r="R37" i="2" s="1"/>
  <c r="L37" i="2"/>
  <c r="M37" i="2" s="1"/>
  <c r="Q37" i="2"/>
  <c r="I10" i="2"/>
  <c r="J10" i="2" s="1"/>
  <c r="L10" i="2"/>
  <c r="M10" i="2" s="1"/>
  <c r="P10" i="2"/>
  <c r="R10" i="2" s="1"/>
  <c r="N10" i="2"/>
  <c r="O10" i="2" s="1"/>
  <c r="Q10" i="2"/>
  <c r="U10" i="2" s="1"/>
  <c r="I26" i="2"/>
  <c r="J26" i="2" s="1"/>
  <c r="L26" i="2"/>
  <c r="M26" i="2" s="1"/>
  <c r="N26" i="2"/>
  <c r="O26" i="2" s="1"/>
  <c r="P26" i="2"/>
  <c r="R26" i="2" s="1"/>
  <c r="Q26" i="2"/>
  <c r="U26" i="2" s="1"/>
  <c r="I41" i="2"/>
  <c r="J41" i="2" s="1"/>
  <c r="L41" i="2"/>
  <c r="M41" i="2" s="1"/>
  <c r="N41" i="2"/>
  <c r="O41" i="2" s="1"/>
  <c r="P41" i="2"/>
  <c r="R41" i="2" s="1"/>
  <c r="Q41" i="2"/>
  <c r="I12" i="2"/>
  <c r="J12" i="2" s="1"/>
  <c r="N12" i="2"/>
  <c r="O12" i="2" s="1"/>
  <c r="L12" i="2"/>
  <c r="M12" i="2" s="1"/>
  <c r="P12" i="2"/>
  <c r="R12" i="2" s="1"/>
  <c r="Q12" i="2"/>
  <c r="U12" i="2" s="1"/>
  <c r="I20" i="2"/>
  <c r="J20" i="2" s="1"/>
  <c r="Q20" i="2"/>
  <c r="U20" i="2" s="1"/>
  <c r="L20" i="2"/>
  <c r="M20" i="2" s="1"/>
  <c r="N20" i="2"/>
  <c r="O20" i="2" s="1"/>
  <c r="P20" i="2"/>
  <c r="R20" i="2" s="1"/>
  <c r="I28" i="2"/>
  <c r="J28" i="2" s="1"/>
  <c r="N28" i="2"/>
  <c r="O28" i="2" s="1"/>
  <c r="L28" i="2"/>
  <c r="M28" i="2" s="1"/>
  <c r="P28" i="2"/>
  <c r="R28" i="2" s="1"/>
  <c r="Q28" i="2"/>
  <c r="I36" i="2"/>
  <c r="J36" i="2" s="1"/>
  <c r="P36" i="2"/>
  <c r="R36" i="2" s="1"/>
  <c r="L36" i="2"/>
  <c r="M36" i="2" s="1"/>
  <c r="N36" i="2"/>
  <c r="O36" i="2" s="1"/>
  <c r="Q36" i="2"/>
  <c r="U36" i="2" s="1"/>
  <c r="G7" i="2"/>
  <c r="H7" i="2" s="1"/>
  <c r="G43" i="2"/>
  <c r="H43" i="2" s="1"/>
  <c r="S12" i="2" l="1"/>
  <c r="T12" i="2" s="1"/>
  <c r="X12" i="2" s="1"/>
  <c r="Y12" i="2" s="1"/>
  <c r="W12" i="2"/>
  <c r="U29" i="2"/>
  <c r="S29" i="2" s="1"/>
  <c r="T29" i="2" s="1"/>
  <c r="S35" i="2"/>
  <c r="T35" i="2" s="1"/>
  <c r="U35" i="2"/>
  <c r="U25" i="2"/>
  <c r="S25" i="2" s="1"/>
  <c r="T25" i="2" s="1"/>
  <c r="U14" i="2"/>
  <c r="S14" i="2"/>
  <c r="T14" i="2" s="1"/>
  <c r="U39" i="2"/>
  <c r="S39" i="2" s="1"/>
  <c r="T39" i="2" s="1"/>
  <c r="S32" i="2"/>
  <c r="T32" i="2" s="1"/>
  <c r="V32" i="2"/>
  <c r="S22" i="2"/>
  <c r="T22" i="2" s="1"/>
  <c r="V22" i="2"/>
  <c r="S10" i="2"/>
  <c r="T10" i="2" s="1"/>
  <c r="W10" i="2"/>
  <c r="V10" i="2"/>
  <c r="X10" i="2" s="1"/>
  <c r="Y10" i="2" s="1"/>
  <c r="U15" i="2"/>
  <c r="S26" i="2"/>
  <c r="T26" i="2" s="1"/>
  <c r="V26" i="2"/>
  <c r="U27" i="2"/>
  <c r="S27" i="2" s="1"/>
  <c r="T27" i="2" s="1"/>
  <c r="S34" i="2"/>
  <c r="T34" i="2" s="1"/>
  <c r="V34" i="2"/>
  <c r="S40" i="2"/>
  <c r="T40" i="2" s="1"/>
  <c r="U40" i="2"/>
  <c r="S38" i="2"/>
  <c r="T38" i="2" s="1"/>
  <c r="V38" i="2"/>
  <c r="X38" i="2" s="1"/>
  <c r="Y38" i="2" s="1"/>
  <c r="W38" i="2"/>
  <c r="S11" i="2"/>
  <c r="T11" i="2" s="1"/>
  <c r="U11" i="2"/>
  <c r="U17" i="2"/>
  <c r="S36" i="2"/>
  <c r="T36" i="2" s="1"/>
  <c r="W36" i="2"/>
  <c r="V36" i="2"/>
  <c r="X36" i="2" s="1"/>
  <c r="Y36" i="2" s="1"/>
  <c r="U42" i="2"/>
  <c r="U23" i="2"/>
  <c r="S16" i="2"/>
  <c r="T16" i="2" s="1"/>
  <c r="V16" i="2"/>
  <c r="U31" i="2"/>
  <c r="S37" i="2"/>
  <c r="T37" i="2" s="1"/>
  <c r="U37" i="2"/>
  <c r="S30" i="2"/>
  <c r="T30" i="2" s="1"/>
  <c r="V30" i="2"/>
  <c r="X30" i="2" s="1"/>
  <c r="Y30" i="2" s="1"/>
  <c r="U21" i="2"/>
  <c r="U18" i="2"/>
  <c r="I43" i="2"/>
  <c r="J43" i="2" s="1"/>
  <c r="L43" i="2"/>
  <c r="M43" i="2" s="1"/>
  <c r="Q43" i="2"/>
  <c r="U43" i="2" s="1"/>
  <c r="N43" i="2"/>
  <c r="O43" i="2" s="1"/>
  <c r="P43" i="2"/>
  <c r="R43" i="2" s="1"/>
  <c r="U41" i="2"/>
  <c r="S41" i="2" s="1"/>
  <c r="T41" i="2" s="1"/>
  <c r="S13" i="2"/>
  <c r="T13" i="2" s="1"/>
  <c r="U13" i="2"/>
  <c r="U33" i="2"/>
  <c r="S33" i="2" s="1"/>
  <c r="T33" i="2" s="1"/>
  <c r="U9" i="2"/>
  <c r="U24" i="2"/>
  <c r="S19" i="2"/>
  <c r="T19" i="2" s="1"/>
  <c r="V19" i="2"/>
  <c r="N7" i="2"/>
  <c r="O7" i="2" s="1"/>
  <c r="O44" i="2" s="1"/>
  <c r="S45" i="2" s="1"/>
  <c r="T45" i="2" s="1"/>
  <c r="L7" i="2"/>
  <c r="H44" i="2"/>
  <c r="Q7" i="2"/>
  <c r="P7" i="2"/>
  <c r="R7" i="2" s="1"/>
  <c r="U28" i="2"/>
  <c r="S28" i="2" s="1"/>
  <c r="T28" i="2" s="1"/>
  <c r="S20" i="2"/>
  <c r="T20" i="2" s="1"/>
  <c r="W20" i="2"/>
  <c r="V20" i="2"/>
  <c r="S8" i="2"/>
  <c r="T8" i="2" s="1"/>
  <c r="W8" i="2"/>
  <c r="V8" i="2"/>
  <c r="X8" i="2" s="1"/>
  <c r="Y8" i="2" s="1"/>
  <c r="I7" i="2"/>
  <c r="J7" i="2" s="1"/>
  <c r="V17" i="2" l="1"/>
  <c r="X17" i="2" s="1"/>
  <c r="Y17" i="2" s="1"/>
  <c r="W17" i="2"/>
  <c r="V23" i="2"/>
  <c r="S17" i="2"/>
  <c r="T17" i="2" s="1"/>
  <c r="X34" i="2"/>
  <c r="Y34" i="2" s="1"/>
  <c r="V15" i="2"/>
  <c r="W32" i="2"/>
  <c r="S43" i="2"/>
  <c r="T43" i="2" s="1"/>
  <c r="V43" i="2"/>
  <c r="V25" i="2"/>
  <c r="X25" i="2" s="1"/>
  <c r="Y25" i="2" s="1"/>
  <c r="W25" i="2"/>
  <c r="W19" i="2"/>
  <c r="X19" i="2"/>
  <c r="Y19" i="2" s="1"/>
  <c r="V13" i="2"/>
  <c r="X13" i="2" s="1"/>
  <c r="Y13" i="2" s="1"/>
  <c r="W13" i="2"/>
  <c r="V37" i="2"/>
  <c r="X37" i="2" s="1"/>
  <c r="Y37" i="2" s="1"/>
  <c r="W37" i="2"/>
  <c r="S23" i="2"/>
  <c r="T23" i="2" s="1"/>
  <c r="V11" i="2"/>
  <c r="X11" i="2" s="1"/>
  <c r="Y11" i="2" s="1"/>
  <c r="W11" i="2"/>
  <c r="W34" i="2"/>
  <c r="S15" i="2"/>
  <c r="T15" i="2" s="1"/>
  <c r="X32" i="2"/>
  <c r="Y32" i="2" s="1"/>
  <c r="V35" i="2"/>
  <c r="X35" i="2" s="1"/>
  <c r="Y35" i="2" s="1"/>
  <c r="W35" i="2"/>
  <c r="W28" i="2"/>
  <c r="V28" i="2"/>
  <c r="X28" i="2" s="1"/>
  <c r="Y28" i="2" s="1"/>
  <c r="V31" i="2"/>
  <c r="W31" i="2"/>
  <c r="V33" i="2"/>
  <c r="X33" i="2" s="1"/>
  <c r="Y33" i="2" s="1"/>
  <c r="W33" i="2"/>
  <c r="V18" i="2"/>
  <c r="V42" i="2"/>
  <c r="V24" i="2"/>
  <c r="X24" i="2" s="1"/>
  <c r="Y24" i="2" s="1"/>
  <c r="W24" i="2"/>
  <c r="V39" i="2"/>
  <c r="X39" i="2" s="1"/>
  <c r="Y39" i="2" s="1"/>
  <c r="W39" i="2"/>
  <c r="S24" i="2"/>
  <c r="T24" i="2" s="1"/>
  <c r="V21" i="2"/>
  <c r="X21" i="2" s="1"/>
  <c r="Y21" i="2" s="1"/>
  <c r="W21" i="2"/>
  <c r="S31" i="2"/>
  <c r="T31" i="2" s="1"/>
  <c r="S21" i="2"/>
  <c r="T21" i="2" s="1"/>
  <c r="W16" i="2"/>
  <c r="W26" i="2"/>
  <c r="W22" i="2"/>
  <c r="V41" i="2"/>
  <c r="X41" i="2" s="1"/>
  <c r="Y41" i="2" s="1"/>
  <c r="W41" i="2"/>
  <c r="S18" i="2"/>
  <c r="T18" i="2" s="1"/>
  <c r="S42" i="2"/>
  <c r="T42" i="2" s="1"/>
  <c r="W27" i="2"/>
  <c r="V27" i="2"/>
  <c r="X27" i="2" s="1"/>
  <c r="Y27" i="2" s="1"/>
  <c r="V29" i="2"/>
  <c r="X29" i="2" s="1"/>
  <c r="Y29" i="2" s="1"/>
  <c r="W29" i="2"/>
  <c r="U7" i="2"/>
  <c r="S7" i="2"/>
  <c r="T7" i="2" s="1"/>
  <c r="I44" i="2"/>
  <c r="J44" i="2" s="1"/>
  <c r="I45" i="2" s="1"/>
  <c r="P45" i="2"/>
  <c r="R45" i="2" s="1"/>
  <c r="L45" i="2"/>
  <c r="M45" i="2" s="1"/>
  <c r="N45" i="2"/>
  <c r="O45" i="2" s="1"/>
  <c r="N44" i="2"/>
  <c r="O5" i="2" s="1"/>
  <c r="P44" i="2"/>
  <c r="Q44" i="2"/>
  <c r="U44" i="2" s="1"/>
  <c r="V9" i="2"/>
  <c r="X20" i="2"/>
  <c r="Y20" i="2" s="1"/>
  <c r="L44" i="2"/>
  <c r="M7" i="2"/>
  <c r="M44" i="2" s="1"/>
  <c r="S9" i="2"/>
  <c r="T9" i="2" s="1"/>
  <c r="W30" i="2"/>
  <c r="X16" i="2"/>
  <c r="Y16" i="2" s="1"/>
  <c r="V40" i="2"/>
  <c r="X40" i="2" s="1"/>
  <c r="Y40" i="2" s="1"/>
  <c r="W40" i="2"/>
  <c r="X26" i="2"/>
  <c r="Y26" i="2" s="1"/>
  <c r="X22" i="2"/>
  <c r="Y22" i="2" s="1"/>
  <c r="V14" i="2"/>
  <c r="X14" i="2" s="1"/>
  <c r="Y14" i="2" s="1"/>
  <c r="W14" i="2"/>
  <c r="W15" i="2" l="1"/>
  <c r="X31" i="2"/>
  <c r="Y31" i="2" s="1"/>
  <c r="X15" i="2"/>
  <c r="Y15" i="2" s="1"/>
  <c r="R5" i="2"/>
  <c r="R44" i="2"/>
  <c r="W44" i="2"/>
  <c r="M5" i="2"/>
  <c r="S44" i="2"/>
  <c r="V5" i="2"/>
  <c r="X18" i="2"/>
  <c r="Y18" i="2" s="1"/>
  <c r="W43" i="2"/>
  <c r="W23" i="2"/>
  <c r="X9" i="2"/>
  <c r="Y9" i="2" s="1"/>
  <c r="W42" i="2"/>
  <c r="W9" i="2"/>
  <c r="X42" i="2"/>
  <c r="Y42" i="2" s="1"/>
  <c r="V7" i="2"/>
  <c r="W7" i="2"/>
  <c r="W18" i="2"/>
  <c r="X43" i="2"/>
  <c r="Y43" i="2" s="1"/>
  <c r="X23" i="2"/>
  <c r="Y23" i="2" s="1"/>
  <c r="X7" i="2" l="1"/>
  <c r="Y7" i="2" s="1"/>
  <c r="V44" i="2"/>
  <c r="X44" i="2" s="1"/>
  <c r="Y44" i="2" s="1"/>
  <c r="T44" i="2"/>
  <c r="T5" i="2"/>
</calcChain>
</file>

<file path=xl/sharedStrings.xml><?xml version="1.0" encoding="utf-8"?>
<sst xmlns="http://schemas.openxmlformats.org/spreadsheetml/2006/main" count="74" uniqueCount="74">
  <si>
    <t>S.No.</t>
  </si>
  <si>
    <t>State/UT</t>
  </si>
  <si>
    <t>Andhra Pradesh</t>
  </si>
  <si>
    <t>Bihar</t>
  </si>
  <si>
    <t>Chandigarh (UT)</t>
  </si>
  <si>
    <t>Chahattisgarh</t>
  </si>
  <si>
    <t>Delhi (NCT)</t>
  </si>
  <si>
    <t>Goa</t>
  </si>
  <si>
    <t>Gujarat</t>
  </si>
  <si>
    <t>Haryana</t>
  </si>
  <si>
    <t>Himachal Pradesh</t>
  </si>
  <si>
    <t>Maharashtra</t>
  </si>
  <si>
    <t>Odisha</t>
  </si>
  <si>
    <t>Puducherry (UT)</t>
  </si>
  <si>
    <t>Punjab</t>
  </si>
  <si>
    <t>Rajasthan</t>
  </si>
  <si>
    <t>Telangana</t>
  </si>
  <si>
    <t>Uttar Pradesh</t>
  </si>
  <si>
    <t>Uttarakhand</t>
  </si>
  <si>
    <t>West Bengal</t>
  </si>
  <si>
    <t>Jharkhand</t>
  </si>
  <si>
    <t>Karnataka</t>
  </si>
  <si>
    <t>Kerala</t>
  </si>
  <si>
    <t>Madhya Pradesh</t>
  </si>
  <si>
    <t>Tamil Nadu</t>
  </si>
  <si>
    <t>Andaman and Nicibar Islands (UT)</t>
  </si>
  <si>
    <t xml:space="preserve">Dadra and Nagar Haveli </t>
  </si>
  <si>
    <t>Daman and Diu</t>
  </si>
  <si>
    <t>Jammu &amp; Kashmir (UT)</t>
  </si>
  <si>
    <t>Ladakh (UT)</t>
  </si>
  <si>
    <t>Arunachal Pradesh</t>
  </si>
  <si>
    <t>Assam</t>
  </si>
  <si>
    <t>Manipur</t>
  </si>
  <si>
    <t>Meghalaya</t>
  </si>
  <si>
    <t>Miziram</t>
  </si>
  <si>
    <t>Nagaland</t>
  </si>
  <si>
    <t>Sikkim</t>
  </si>
  <si>
    <t>Tripura</t>
  </si>
  <si>
    <t>Lakshdweep</t>
  </si>
  <si>
    <t xml:space="preserve">Approved intake as per APH for AY 2020-21 (Diploma+UG+PG) </t>
  </si>
  <si>
    <t>Approved intake as per APH for AY 2020-21 (Diploma+UG+PG) of Deemed to be Universities</t>
  </si>
  <si>
    <t>Total Approved Intake</t>
  </si>
  <si>
    <t>Factor</t>
  </si>
  <si>
    <t>Factor for Degree (0.75X factor per 1000)</t>
  </si>
  <si>
    <t>Factor for Diploma (0.25X factor per 1000)</t>
  </si>
  <si>
    <t>Remarks</t>
  </si>
  <si>
    <t>NEAT Cell</t>
  </si>
  <si>
    <t>State-wise Distribution of No. of Free Seats</t>
  </si>
  <si>
    <t>Factor per 1215177</t>
  </si>
  <si>
    <t>Open</t>
  </si>
  <si>
    <t>Amount Available for SC</t>
  </si>
  <si>
    <t>Amount Available for ST</t>
  </si>
  <si>
    <t>Amount Available for EWS</t>
  </si>
  <si>
    <t>Amount Available for Open</t>
  </si>
  <si>
    <t>Amount Available for OBC</t>
  </si>
  <si>
    <t>No. of student SC</t>
  </si>
  <si>
    <t>No. of student ST</t>
  </si>
  <si>
    <t>No. of student OBC</t>
  </si>
  <si>
    <t xml:space="preserve">No. of student Open </t>
  </si>
  <si>
    <t>No. of student EWS</t>
  </si>
  <si>
    <t>Statewise total No. of Student</t>
  </si>
  <si>
    <t>Statewise  total amount available in Crore</t>
  </si>
  <si>
    <t xml:space="preserve">Amount Avialable for Per SC student </t>
  </si>
  <si>
    <t>38 Cr</t>
  </si>
  <si>
    <t>19 Cr</t>
  </si>
  <si>
    <t>69 Cr</t>
  </si>
  <si>
    <t>103 Cr</t>
  </si>
  <si>
    <t>25 Cr</t>
  </si>
  <si>
    <t>Amount Avialable for SC student in Crore</t>
  </si>
  <si>
    <t xml:space="preserve">Amount Avialable for Per ST student </t>
  </si>
  <si>
    <t xml:space="preserve">Amount Avialable for Per OBC student </t>
  </si>
  <si>
    <t xml:space="preserve">Amount Avialable for Per Open student </t>
  </si>
  <si>
    <t xml:space="preserve">Amount Avialable for Per EWS student </t>
  </si>
  <si>
    <t>Statewise  total amount available 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</si>
</sst>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tabSelected="1" topLeftCell="A3" zoomScale="93" zoomScaleNormal="93" workbookViewId="0">
      <pane ySplit="4" topLeftCell="A7" activePane="bottomLeft" state="frozen"/>
      <selection activeCell="L3" sqref="L3"/>
      <selection pane="bottomLeft" activeCell="R5" sqref="R5"/>
    </sheetView>
  </sheetViews>
  <sheetFormatPr defaultRowHeight="15" x14ac:dyDescent="0.25"/>
  <cols>
    <col min="1" max="1" width="3" style="1" customWidth="1"/>
    <col min="2" max="2" width="5.7109375" style="1" customWidth="1"/>
    <col min="3" max="3" width="16.85546875" style="1" bestFit="1" customWidth="1"/>
    <col min="4" max="4" width="17.85546875" style="1" customWidth="1"/>
    <col min="5" max="5" width="19.42578125" style="1" customWidth="1"/>
    <col min="6" max="6" width="13.42578125" style="1" customWidth="1"/>
    <col min="7" max="7" width="11.85546875" style="1" customWidth="1"/>
    <col min="8" max="8" width="19.5703125" style="1" customWidth="1"/>
    <col min="9" max="9" width="11.7109375" style="1" customWidth="1"/>
    <col min="10" max="10" width="13.140625" style="1" customWidth="1"/>
    <col min="11" max="11" width="9.140625" style="1" customWidth="1"/>
    <col min="12" max="12" width="12.5703125" style="1" customWidth="1"/>
    <col min="13" max="13" width="23.42578125" style="1" customWidth="1"/>
    <col min="14" max="14" width="12.5703125" style="1" customWidth="1"/>
    <col min="15" max="15" width="20" style="1" customWidth="1"/>
    <col min="16" max="16" width="12.5703125" style="1" customWidth="1"/>
    <col min="17" max="17" width="11.5703125" style="1" hidden="1" customWidth="1"/>
    <col min="18" max="18" width="11.5703125" style="1" customWidth="1"/>
    <col min="19" max="19" width="13.7109375" style="1" bestFit="1" customWidth="1"/>
    <col min="20" max="20" width="13.7109375" style="1" customWidth="1"/>
    <col min="21" max="21" width="11.85546875" style="1" bestFit="1" customWidth="1"/>
    <col min="22" max="22" width="18.7109375" style="1" customWidth="1"/>
    <col min="23" max="23" width="12.28515625" style="1" bestFit="1" customWidth="1"/>
    <col min="24" max="24" width="17.140625" style="1" bestFit="1" customWidth="1"/>
    <col min="25" max="25" width="12.42578125" style="1" bestFit="1" customWidth="1"/>
    <col min="26" max="16384" width="9.140625" style="1"/>
  </cols>
  <sheetData>
    <row r="1" spans="2:25" ht="10.5" customHeight="1" thickBot="1" x14ac:dyDescent="0.3"/>
    <row r="2" spans="2:25" ht="24" thickBot="1" x14ac:dyDescent="0.3">
      <c r="B2" s="30" t="s">
        <v>46</v>
      </c>
      <c r="C2" s="31"/>
      <c r="D2" s="31"/>
      <c r="E2" s="31"/>
      <c r="F2" s="31"/>
      <c r="G2" s="31"/>
      <c r="H2" s="31"/>
      <c r="I2" s="31"/>
      <c r="J2" s="31"/>
      <c r="K2" s="32"/>
    </row>
    <row r="3" spans="2:25" ht="23.25" customHeight="1" x14ac:dyDescent="0.25">
      <c r="B3" s="26" t="s">
        <v>47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</row>
    <row r="4" spans="2:25" ht="64.5" customHeight="1" x14ac:dyDescent="0.25">
      <c r="B4" s="33" t="s">
        <v>0</v>
      </c>
      <c r="C4" s="29" t="s">
        <v>1</v>
      </c>
      <c r="D4" s="29" t="s">
        <v>39</v>
      </c>
      <c r="E4" s="29" t="s">
        <v>40</v>
      </c>
      <c r="F4" s="29" t="s">
        <v>41</v>
      </c>
      <c r="G4" s="29" t="s">
        <v>42</v>
      </c>
      <c r="H4" s="29" t="s">
        <v>48</v>
      </c>
      <c r="I4" s="29" t="s">
        <v>43</v>
      </c>
      <c r="J4" s="29" t="s">
        <v>44</v>
      </c>
      <c r="K4" s="29" t="s">
        <v>45</v>
      </c>
      <c r="L4" s="4" t="s">
        <v>68</v>
      </c>
      <c r="M4" s="6" t="s">
        <v>63</v>
      </c>
      <c r="N4" s="4"/>
      <c r="O4" s="4" t="s">
        <v>64</v>
      </c>
      <c r="P4" s="4"/>
      <c r="Q4" s="4"/>
      <c r="R4" s="4" t="s">
        <v>65</v>
      </c>
      <c r="S4" s="4"/>
      <c r="T4" s="4" t="s">
        <v>66</v>
      </c>
      <c r="U4" s="4"/>
      <c r="V4" s="4" t="s">
        <v>67</v>
      </c>
      <c r="W4" s="4"/>
      <c r="X4" s="6">
        <f>38+19+69+103+25</f>
        <v>254</v>
      </c>
      <c r="Y4" s="8"/>
    </row>
    <row r="5" spans="2:25" s="3" customFormat="1" ht="84" customHeight="1" x14ac:dyDescent="0.25">
      <c r="B5" s="33"/>
      <c r="C5" s="29"/>
      <c r="D5" s="29"/>
      <c r="E5" s="29"/>
      <c r="F5" s="29"/>
      <c r="G5" s="29"/>
      <c r="H5" s="29"/>
      <c r="I5" s="29"/>
      <c r="J5" s="29"/>
      <c r="K5" s="29"/>
      <c r="L5" s="14" t="s">
        <v>62</v>
      </c>
      <c r="M5" s="17">
        <f>380000000/L44</f>
        <v>2084.7443074822295</v>
      </c>
      <c r="N5" s="14" t="s">
        <v>69</v>
      </c>
      <c r="O5" s="17">
        <f>190000000/N44</f>
        <v>2084.7443074822299</v>
      </c>
      <c r="P5" s="14" t="s">
        <v>70</v>
      </c>
      <c r="Q5" s="14" t="s">
        <v>49</v>
      </c>
      <c r="R5" s="17">
        <f>690000000/P44</f>
        <v>2103.0315382496174</v>
      </c>
      <c r="S5" s="14" t="s">
        <v>71</v>
      </c>
      <c r="T5" s="17">
        <f>1030000000/S44</f>
        <v>1695.3958317200377</v>
      </c>
      <c r="U5" s="14" t="s">
        <v>72</v>
      </c>
      <c r="V5" s="17">
        <f>250000000/U44</f>
        <v>40738.880422398957</v>
      </c>
      <c r="W5" s="34" t="s">
        <v>60</v>
      </c>
      <c r="X5" s="34" t="s">
        <v>73</v>
      </c>
      <c r="Y5" s="25" t="s">
        <v>61</v>
      </c>
    </row>
    <row r="6" spans="2:25" s="3" customFormat="1" ht="45.75" customHeight="1" x14ac:dyDescent="0.25">
      <c r="B6" s="15"/>
      <c r="C6" s="14"/>
      <c r="D6" s="14"/>
      <c r="E6" s="14"/>
      <c r="F6" s="14"/>
      <c r="G6" s="14"/>
      <c r="H6" s="14"/>
      <c r="I6" s="14"/>
      <c r="J6" s="14"/>
      <c r="K6" s="14"/>
      <c r="L6" s="14" t="s">
        <v>55</v>
      </c>
      <c r="M6" s="17" t="s">
        <v>50</v>
      </c>
      <c r="N6" s="22" t="s">
        <v>56</v>
      </c>
      <c r="O6" s="17" t="s">
        <v>51</v>
      </c>
      <c r="P6" s="22" t="s">
        <v>57</v>
      </c>
      <c r="Q6" s="14"/>
      <c r="R6" s="17" t="s">
        <v>54</v>
      </c>
      <c r="S6" s="22" t="s">
        <v>58</v>
      </c>
      <c r="T6" s="17" t="s">
        <v>53</v>
      </c>
      <c r="U6" s="22" t="s">
        <v>59</v>
      </c>
      <c r="V6" s="17" t="s">
        <v>52</v>
      </c>
      <c r="W6" s="34"/>
      <c r="X6" s="34"/>
      <c r="Y6" s="25"/>
    </row>
    <row r="7" spans="2:25" ht="15.75" x14ac:dyDescent="0.25">
      <c r="B7" s="7">
        <v>1</v>
      </c>
      <c r="C7" s="21" t="s">
        <v>2</v>
      </c>
      <c r="D7" s="4">
        <v>314887</v>
      </c>
      <c r="E7" s="4">
        <v>10757</v>
      </c>
      <c r="F7" s="4">
        <f>D7+E7</f>
        <v>325644</v>
      </c>
      <c r="G7" s="5">
        <f>F7/(3209251+36439)</f>
        <v>0.10033120846414784</v>
      </c>
      <c r="H7" s="6">
        <f t="shared" ref="H7:H43" si="0">G7*1215177</f>
        <v>121920.17690783777</v>
      </c>
      <c r="I7" s="13">
        <f>H7*0.75</f>
        <v>91440.132680878334</v>
      </c>
      <c r="J7" s="13">
        <f>H7-I7</f>
        <v>30480.044226959435</v>
      </c>
      <c r="K7" s="4"/>
      <c r="L7" s="6">
        <f>H7*0.15</f>
        <v>18288.026536175665</v>
      </c>
      <c r="M7" s="6">
        <f>L7*2085</f>
        <v>38130535.327926263</v>
      </c>
      <c r="N7" s="6">
        <f>H7*0.075</f>
        <v>9144.0132680878323</v>
      </c>
      <c r="O7" s="6">
        <f>N7*2085</f>
        <v>19065267.663963132</v>
      </c>
      <c r="P7" s="6">
        <f>H7*0.27</f>
        <v>32918.447765116201</v>
      </c>
      <c r="Q7" s="6">
        <f>H7*0.505</f>
        <v>61569.689338458076</v>
      </c>
      <c r="R7" s="6">
        <f>2103*P7</f>
        <v>69227495.650039375</v>
      </c>
      <c r="S7" s="6">
        <f>Q7-U7</f>
        <v>60953.992445073498</v>
      </c>
      <c r="T7" s="6">
        <f>1695*S7</f>
        <v>103317017.19439958</v>
      </c>
      <c r="U7" s="6">
        <f>Q7*0.01</f>
        <v>615.69689338458079</v>
      </c>
      <c r="V7" s="6">
        <f>40379*U7</f>
        <v>24861224.857975986</v>
      </c>
      <c r="W7" s="6">
        <f>U7+S7+P7+N7+L7</f>
        <v>121920.17690783777</v>
      </c>
      <c r="X7" s="6">
        <f>V7+T7+R7+O7+M7</f>
        <v>254601540.69430435</v>
      </c>
      <c r="Y7" s="23">
        <f>X7/10000000</f>
        <v>25.460154069430434</v>
      </c>
    </row>
    <row r="8" spans="2:25" ht="15.75" x14ac:dyDescent="0.25">
      <c r="B8" s="7">
        <v>2</v>
      </c>
      <c r="C8" s="21" t="s">
        <v>3</v>
      </c>
      <c r="D8" s="4">
        <v>38468</v>
      </c>
      <c r="E8" s="4">
        <v>795</v>
      </c>
      <c r="F8" s="4">
        <f t="shared" ref="F8:F43" si="1">D8+E8</f>
        <v>39263</v>
      </c>
      <c r="G8" s="5">
        <f t="shared" ref="G8:G23" si="2">F8/(3209251+36439)</f>
        <v>1.2096965514266611E-2</v>
      </c>
      <c r="H8" s="6">
        <f t="shared" si="0"/>
        <v>14699.954262729958</v>
      </c>
      <c r="I8" s="13">
        <f t="shared" ref="I8:I43" si="3">H8*0.75</f>
        <v>11024.965697047468</v>
      </c>
      <c r="J8" s="13">
        <f t="shared" ref="J8:J43" si="4">H8-I8</f>
        <v>3674.9885656824899</v>
      </c>
      <c r="K8" s="4"/>
      <c r="L8" s="6">
        <f t="shared" ref="L8:L43" si="5">H8*0.15</f>
        <v>2204.9931394094938</v>
      </c>
      <c r="M8" s="6">
        <f t="shared" ref="M8:M43" si="6">L8*2085</f>
        <v>4597410.6956687942</v>
      </c>
      <c r="N8" s="6">
        <f t="shared" ref="N8:N44" si="7">H8*0.075</f>
        <v>1102.4965697047469</v>
      </c>
      <c r="O8" s="6">
        <f t="shared" ref="O8:O43" si="8">N8*2085</f>
        <v>2298705.3478343971</v>
      </c>
      <c r="P8" s="6">
        <f t="shared" ref="P8:P44" si="9">H8*0.27</f>
        <v>3968.9876509370888</v>
      </c>
      <c r="Q8" s="6">
        <f t="shared" ref="Q8:Q44" si="10">H8*0.505</f>
        <v>7423.4769026786289</v>
      </c>
      <c r="R8" s="6">
        <f t="shared" ref="R8:R45" si="11">2103*P8</f>
        <v>8346781.0299206981</v>
      </c>
      <c r="S8" s="6">
        <f t="shared" ref="S8:S44" si="12">Q8-U8</f>
        <v>7349.2421336518428</v>
      </c>
      <c r="T8" s="6">
        <f t="shared" ref="T8:T45" si="13">1695*S8</f>
        <v>12456965.416539874</v>
      </c>
      <c r="U8" s="6">
        <f t="shared" ref="U8:U44" si="14">Q8*0.01</f>
        <v>74.234769026786296</v>
      </c>
      <c r="V8" s="6">
        <f t="shared" ref="V8:V43" si="15">40379*U8</f>
        <v>2997525.7385326037</v>
      </c>
      <c r="W8" s="6">
        <f t="shared" ref="W8:W43" si="16">U8+S8+P8+N8+L8</f>
        <v>14699.95426272996</v>
      </c>
      <c r="X8" s="6">
        <f t="shared" ref="X8:X43" si="17">V8+T8+R8+O8+M8</f>
        <v>30697388.228496365</v>
      </c>
      <c r="Y8" s="23">
        <f t="shared" ref="Y8:Y45" si="18">X8/10000000</f>
        <v>3.0697388228496365</v>
      </c>
    </row>
    <row r="9" spans="2:25" ht="15.75" x14ac:dyDescent="0.25">
      <c r="B9" s="7">
        <v>3</v>
      </c>
      <c r="C9" s="21" t="s">
        <v>4</v>
      </c>
      <c r="D9" s="4">
        <v>3705</v>
      </c>
      <c r="E9" s="4">
        <v>1815</v>
      </c>
      <c r="F9" s="4">
        <f t="shared" si="1"/>
        <v>5520</v>
      </c>
      <c r="G9" s="5">
        <f t="shared" si="2"/>
        <v>1.7007169507870438E-3</v>
      </c>
      <c r="H9" s="6">
        <f t="shared" si="0"/>
        <v>2066.6721221065477</v>
      </c>
      <c r="I9" s="13">
        <f t="shared" si="3"/>
        <v>1550.0040915799109</v>
      </c>
      <c r="J9" s="13">
        <f t="shared" si="4"/>
        <v>516.66803052663681</v>
      </c>
      <c r="K9" s="4"/>
      <c r="L9" s="6">
        <f t="shared" si="5"/>
        <v>310.00081831598214</v>
      </c>
      <c r="M9" s="6">
        <f t="shared" si="6"/>
        <v>646351.70618882275</v>
      </c>
      <c r="N9" s="6">
        <f t="shared" si="7"/>
        <v>155.00040915799107</v>
      </c>
      <c r="O9" s="6">
        <f t="shared" si="8"/>
        <v>323175.85309441137</v>
      </c>
      <c r="P9" s="6">
        <f t="shared" si="9"/>
        <v>558.00147296876787</v>
      </c>
      <c r="Q9" s="6">
        <f t="shared" si="10"/>
        <v>1043.6694216638066</v>
      </c>
      <c r="R9" s="6">
        <f t="shared" si="11"/>
        <v>1173477.0976533189</v>
      </c>
      <c r="S9" s="6">
        <f t="shared" si="12"/>
        <v>1033.2327274471686</v>
      </c>
      <c r="T9" s="6">
        <f t="shared" si="13"/>
        <v>1751329.4730229508</v>
      </c>
      <c r="U9" s="6">
        <f t="shared" si="14"/>
        <v>10.436694216638067</v>
      </c>
      <c r="V9" s="6">
        <f t="shared" si="15"/>
        <v>421423.2757736285</v>
      </c>
      <c r="W9" s="6">
        <f t="shared" si="16"/>
        <v>2066.6721221065477</v>
      </c>
      <c r="X9" s="6">
        <f t="shared" si="17"/>
        <v>4315757.4057331327</v>
      </c>
      <c r="Y9" s="23">
        <f t="shared" si="18"/>
        <v>0.43157574057331327</v>
      </c>
    </row>
    <row r="10" spans="2:25" ht="15.75" x14ac:dyDescent="0.25">
      <c r="B10" s="7">
        <v>4</v>
      </c>
      <c r="C10" s="21" t="s">
        <v>5</v>
      </c>
      <c r="D10" s="4">
        <v>29955</v>
      </c>
      <c r="E10" s="4">
        <v>580</v>
      </c>
      <c r="F10" s="4">
        <f t="shared" si="1"/>
        <v>30535</v>
      </c>
      <c r="G10" s="5">
        <f t="shared" si="2"/>
        <v>9.4078608862830405E-3</v>
      </c>
      <c r="H10" s="6">
        <f t="shared" si="0"/>
        <v>11432.216168210767</v>
      </c>
      <c r="I10" s="13">
        <f t="shared" si="3"/>
        <v>8574.1621261580749</v>
      </c>
      <c r="J10" s="13">
        <f t="shared" si="4"/>
        <v>2858.0540420526922</v>
      </c>
      <c r="K10" s="4"/>
      <c r="L10" s="6">
        <f t="shared" si="5"/>
        <v>1714.8324252316149</v>
      </c>
      <c r="M10" s="6">
        <f t="shared" si="6"/>
        <v>3575425.6066079172</v>
      </c>
      <c r="N10" s="6">
        <f t="shared" si="7"/>
        <v>857.41621261580747</v>
      </c>
      <c r="O10" s="6">
        <f t="shared" si="8"/>
        <v>1787712.8033039586</v>
      </c>
      <c r="P10" s="6">
        <f t="shared" si="9"/>
        <v>3086.6983654169071</v>
      </c>
      <c r="Q10" s="6">
        <f t="shared" si="10"/>
        <v>5773.2691649464377</v>
      </c>
      <c r="R10" s="6">
        <f t="shared" si="11"/>
        <v>6491326.6624717554</v>
      </c>
      <c r="S10" s="6">
        <f t="shared" si="12"/>
        <v>5715.5364732969738</v>
      </c>
      <c r="T10" s="6">
        <f t="shared" si="13"/>
        <v>9687834.3222383708</v>
      </c>
      <c r="U10" s="6">
        <f t="shared" si="14"/>
        <v>57.732691649464378</v>
      </c>
      <c r="V10" s="6">
        <f t="shared" si="15"/>
        <v>2331188.3561137221</v>
      </c>
      <c r="W10" s="6">
        <f t="shared" si="16"/>
        <v>11432.216168210767</v>
      </c>
      <c r="X10" s="6">
        <f t="shared" si="17"/>
        <v>23873487.750735722</v>
      </c>
      <c r="Y10" s="23">
        <f t="shared" si="18"/>
        <v>2.3873487750735722</v>
      </c>
    </row>
    <row r="11" spans="2:25" ht="15.75" x14ac:dyDescent="0.25">
      <c r="B11" s="7">
        <v>5</v>
      </c>
      <c r="C11" s="21" t="s">
        <v>6</v>
      </c>
      <c r="D11" s="4">
        <v>27880</v>
      </c>
      <c r="E11" s="4">
        <v>1925</v>
      </c>
      <c r="F11" s="4">
        <f t="shared" si="1"/>
        <v>29805</v>
      </c>
      <c r="G11" s="5">
        <f t="shared" si="2"/>
        <v>9.1829472315593918E-3</v>
      </c>
      <c r="H11" s="6">
        <f t="shared" si="0"/>
        <v>11158.906268004646</v>
      </c>
      <c r="I11" s="13">
        <f t="shared" si="3"/>
        <v>8369.1797010034843</v>
      </c>
      <c r="J11" s="13">
        <f t="shared" si="4"/>
        <v>2789.726567001162</v>
      </c>
      <c r="K11" s="4"/>
      <c r="L11" s="6">
        <f t="shared" si="5"/>
        <v>1673.835940200697</v>
      </c>
      <c r="M11" s="6">
        <f t="shared" si="6"/>
        <v>3489947.9353184532</v>
      </c>
      <c r="N11" s="6">
        <f t="shared" si="7"/>
        <v>836.9179701003485</v>
      </c>
      <c r="O11" s="6">
        <f t="shared" si="8"/>
        <v>1744973.9676592266</v>
      </c>
      <c r="P11" s="6">
        <f t="shared" si="9"/>
        <v>3012.9046923612545</v>
      </c>
      <c r="Q11" s="6">
        <f t="shared" si="10"/>
        <v>5635.2476653423464</v>
      </c>
      <c r="R11" s="6">
        <f t="shared" si="11"/>
        <v>6336138.5680357181</v>
      </c>
      <c r="S11" s="6">
        <f t="shared" si="12"/>
        <v>5578.8951886889226</v>
      </c>
      <c r="T11" s="6">
        <f t="shared" si="13"/>
        <v>9456227.3448277246</v>
      </c>
      <c r="U11" s="6">
        <f t="shared" si="14"/>
        <v>56.352476653423466</v>
      </c>
      <c r="V11" s="6">
        <f t="shared" si="15"/>
        <v>2275456.6547885863</v>
      </c>
      <c r="W11" s="6">
        <f t="shared" si="16"/>
        <v>11158.906268004646</v>
      </c>
      <c r="X11" s="6">
        <f t="shared" si="17"/>
        <v>23302744.470629707</v>
      </c>
      <c r="Y11" s="23">
        <f t="shared" si="18"/>
        <v>2.3302744470629708</v>
      </c>
    </row>
    <row r="12" spans="2:25" ht="15.75" x14ac:dyDescent="0.25">
      <c r="B12" s="7">
        <v>6</v>
      </c>
      <c r="C12" s="21" t="s">
        <v>7</v>
      </c>
      <c r="D12" s="4">
        <v>4822</v>
      </c>
      <c r="E12" s="4">
        <v>0</v>
      </c>
      <c r="F12" s="4">
        <f t="shared" si="1"/>
        <v>4822</v>
      </c>
      <c r="G12" s="5">
        <f t="shared" si="2"/>
        <v>1.4856625247636095E-3</v>
      </c>
      <c r="H12" s="6">
        <f t="shared" si="0"/>
        <v>1805.3429298546687</v>
      </c>
      <c r="I12" s="13">
        <f t="shared" si="3"/>
        <v>1354.0071973910015</v>
      </c>
      <c r="J12" s="13">
        <f t="shared" si="4"/>
        <v>451.33573246366723</v>
      </c>
      <c r="K12" s="4"/>
      <c r="L12" s="6">
        <f t="shared" si="5"/>
        <v>270.80143947820028</v>
      </c>
      <c r="M12" s="6">
        <f t="shared" si="6"/>
        <v>564621.00131204759</v>
      </c>
      <c r="N12" s="6">
        <f t="shared" si="7"/>
        <v>135.40071973910014</v>
      </c>
      <c r="O12" s="6">
        <f t="shared" si="8"/>
        <v>282310.5006560238</v>
      </c>
      <c r="P12" s="6">
        <f t="shared" si="9"/>
        <v>487.44259106076055</v>
      </c>
      <c r="Q12" s="6">
        <f t="shared" si="10"/>
        <v>911.69817957660769</v>
      </c>
      <c r="R12" s="6">
        <f t="shared" si="11"/>
        <v>1025091.7690007795</v>
      </c>
      <c r="S12" s="6">
        <f t="shared" si="12"/>
        <v>902.58119778084165</v>
      </c>
      <c r="T12" s="6">
        <f t="shared" si="13"/>
        <v>1529875.1302385265</v>
      </c>
      <c r="U12" s="6">
        <f t="shared" si="14"/>
        <v>9.1169817957660779</v>
      </c>
      <c r="V12" s="6"/>
      <c r="W12" s="6">
        <f t="shared" si="16"/>
        <v>1805.3429298546687</v>
      </c>
      <c r="X12" s="6">
        <f t="shared" si="17"/>
        <v>3401898.4012073772</v>
      </c>
      <c r="Y12" s="23">
        <f t="shared" si="18"/>
        <v>0.34018984012073772</v>
      </c>
    </row>
    <row r="13" spans="2:25" ht="15.75" x14ac:dyDescent="0.25">
      <c r="B13" s="7">
        <v>7</v>
      </c>
      <c r="C13" s="21" t="s">
        <v>8</v>
      </c>
      <c r="D13" s="4">
        <v>135740</v>
      </c>
      <c r="E13" s="4">
        <v>3157</v>
      </c>
      <c r="F13" s="4">
        <f t="shared" si="1"/>
        <v>138897</v>
      </c>
      <c r="G13" s="5">
        <f t="shared" si="2"/>
        <v>4.2794290274178991E-2</v>
      </c>
      <c r="H13" s="6">
        <f t="shared" si="0"/>
        <v>52002.637272506006</v>
      </c>
      <c r="I13" s="13">
        <f t="shared" si="3"/>
        <v>39001.977954379501</v>
      </c>
      <c r="J13" s="13">
        <f t="shared" si="4"/>
        <v>13000.659318126505</v>
      </c>
      <c r="K13" s="4"/>
      <c r="L13" s="6">
        <f t="shared" si="5"/>
        <v>7800.3955908759008</v>
      </c>
      <c r="M13" s="6">
        <f t="shared" si="6"/>
        <v>16263824.806976253</v>
      </c>
      <c r="N13" s="6">
        <f t="shared" si="7"/>
        <v>3900.1977954379504</v>
      </c>
      <c r="O13" s="6">
        <f t="shared" si="8"/>
        <v>8131912.4034881266</v>
      </c>
      <c r="P13" s="6">
        <f t="shared" si="9"/>
        <v>14040.712063576622</v>
      </c>
      <c r="Q13" s="6">
        <f t="shared" si="10"/>
        <v>26261.331822615535</v>
      </c>
      <c r="R13" s="6">
        <f t="shared" si="11"/>
        <v>29527617.469701637</v>
      </c>
      <c r="S13" s="6">
        <f t="shared" si="12"/>
        <v>25998.718504389381</v>
      </c>
      <c r="T13" s="6">
        <f t="shared" si="13"/>
        <v>44067827.864940003</v>
      </c>
      <c r="U13" s="6">
        <f t="shared" si="14"/>
        <v>262.61331822615534</v>
      </c>
      <c r="V13" s="6">
        <f t="shared" si="15"/>
        <v>10604063.176653927</v>
      </c>
      <c r="W13" s="6">
        <f t="shared" si="16"/>
        <v>52002.637272506006</v>
      </c>
      <c r="X13" s="6">
        <f t="shared" si="17"/>
        <v>108595245.72175996</v>
      </c>
      <c r="Y13" s="23">
        <f t="shared" si="18"/>
        <v>10.859524572175996</v>
      </c>
    </row>
    <row r="14" spans="2:25" ht="15.75" x14ac:dyDescent="0.25">
      <c r="B14" s="7">
        <v>8</v>
      </c>
      <c r="C14" s="21" t="s">
        <v>9</v>
      </c>
      <c r="D14" s="4">
        <v>87373</v>
      </c>
      <c r="E14" s="4">
        <v>6515</v>
      </c>
      <c r="F14" s="4">
        <f t="shared" si="1"/>
        <v>93888</v>
      </c>
      <c r="G14" s="5">
        <f t="shared" si="2"/>
        <v>2.8926977006430064E-2</v>
      </c>
      <c r="H14" s="6">
        <f t="shared" si="0"/>
        <v>35151.397137742664</v>
      </c>
      <c r="I14" s="13">
        <f t="shared" si="3"/>
        <v>26363.547853306998</v>
      </c>
      <c r="J14" s="13">
        <f t="shared" si="4"/>
        <v>8787.849284435666</v>
      </c>
      <c r="K14" s="4"/>
      <c r="L14" s="6">
        <f t="shared" si="5"/>
        <v>5272.7095706613991</v>
      </c>
      <c r="M14" s="6">
        <f t="shared" si="6"/>
        <v>10993599.454829017</v>
      </c>
      <c r="N14" s="6">
        <f t="shared" si="7"/>
        <v>2636.3547853306995</v>
      </c>
      <c r="O14" s="6">
        <f t="shared" si="8"/>
        <v>5496799.7274145084</v>
      </c>
      <c r="P14" s="6">
        <f t="shared" si="9"/>
        <v>9490.87722719052</v>
      </c>
      <c r="Q14" s="6">
        <f t="shared" si="10"/>
        <v>17751.455554560045</v>
      </c>
      <c r="R14" s="6">
        <f t="shared" si="11"/>
        <v>19959314.808781665</v>
      </c>
      <c r="S14" s="6">
        <f t="shared" si="12"/>
        <v>17573.940999014445</v>
      </c>
      <c r="T14" s="6">
        <f t="shared" si="13"/>
        <v>29787829.993329484</v>
      </c>
      <c r="U14" s="6">
        <f t="shared" si="14"/>
        <v>177.51455554560044</v>
      </c>
      <c r="V14" s="6">
        <f t="shared" si="15"/>
        <v>7167860.2383758007</v>
      </c>
      <c r="W14" s="6">
        <f t="shared" si="16"/>
        <v>35151.397137742664</v>
      </c>
      <c r="X14" s="6">
        <f t="shared" si="17"/>
        <v>73405404.222730473</v>
      </c>
      <c r="Y14" s="23">
        <f t="shared" si="18"/>
        <v>7.3405404222730475</v>
      </c>
    </row>
    <row r="15" spans="2:25" ht="15.75" x14ac:dyDescent="0.25">
      <c r="B15" s="7">
        <v>9</v>
      </c>
      <c r="C15" s="21" t="s">
        <v>10</v>
      </c>
      <c r="D15" s="4">
        <v>9894</v>
      </c>
      <c r="E15" s="4">
        <v>300</v>
      </c>
      <c r="F15" s="4">
        <f t="shared" si="1"/>
        <v>10194</v>
      </c>
      <c r="G15" s="5">
        <f t="shared" si="2"/>
        <v>3.1407805428121599E-3</v>
      </c>
      <c r="H15" s="6">
        <f t="shared" si="0"/>
        <v>3816.6042776728523</v>
      </c>
      <c r="I15" s="13">
        <f t="shared" si="3"/>
        <v>2862.4532082546393</v>
      </c>
      <c r="J15" s="13">
        <f t="shared" si="4"/>
        <v>954.15106941821296</v>
      </c>
      <c r="K15" s="4"/>
      <c r="L15" s="6">
        <f t="shared" si="5"/>
        <v>572.49064165092784</v>
      </c>
      <c r="M15" s="6">
        <f t="shared" si="6"/>
        <v>1193642.9878421845</v>
      </c>
      <c r="N15" s="6">
        <f t="shared" si="7"/>
        <v>286.24532082546392</v>
      </c>
      <c r="O15" s="6">
        <f t="shared" si="8"/>
        <v>596821.49392109225</v>
      </c>
      <c r="P15" s="6">
        <f t="shared" si="9"/>
        <v>1030.4831549716703</v>
      </c>
      <c r="Q15" s="6">
        <f t="shared" si="10"/>
        <v>1927.3851602247905</v>
      </c>
      <c r="R15" s="6">
        <f t="shared" si="11"/>
        <v>2167106.0749054225</v>
      </c>
      <c r="S15" s="6">
        <f t="shared" si="12"/>
        <v>1908.1113086225425</v>
      </c>
      <c r="T15" s="6">
        <f t="shared" si="13"/>
        <v>3234248.6681152098</v>
      </c>
      <c r="U15" s="6">
        <f t="shared" si="14"/>
        <v>19.273851602247905</v>
      </c>
      <c r="V15" s="6">
        <f t="shared" si="15"/>
        <v>778258.85384716815</v>
      </c>
      <c r="W15" s="6">
        <f t="shared" si="16"/>
        <v>3816.6042776728523</v>
      </c>
      <c r="X15" s="6">
        <f t="shared" si="17"/>
        <v>7970078.0786310779</v>
      </c>
      <c r="Y15" s="23">
        <f t="shared" si="18"/>
        <v>0.79700780786310776</v>
      </c>
    </row>
    <row r="16" spans="2:25" ht="15.75" x14ac:dyDescent="0.25">
      <c r="B16" s="7">
        <v>10</v>
      </c>
      <c r="C16" s="21" t="s">
        <v>20</v>
      </c>
      <c r="D16" s="4">
        <v>25075</v>
      </c>
      <c r="E16" s="4">
        <v>270</v>
      </c>
      <c r="F16" s="4">
        <f t="shared" si="1"/>
        <v>25345</v>
      </c>
      <c r="G16" s="5">
        <f t="shared" si="2"/>
        <v>7.8088172314669611E-3</v>
      </c>
      <c r="H16" s="6">
        <f t="shared" si="0"/>
        <v>9489.0950968823272</v>
      </c>
      <c r="I16" s="13">
        <f t="shared" si="3"/>
        <v>7116.8213226617454</v>
      </c>
      <c r="J16" s="13">
        <f t="shared" si="4"/>
        <v>2372.2737742205818</v>
      </c>
      <c r="K16" s="4"/>
      <c r="L16" s="6">
        <f t="shared" si="5"/>
        <v>1423.3642645323491</v>
      </c>
      <c r="M16" s="6">
        <f t="shared" si="6"/>
        <v>2967714.4915499478</v>
      </c>
      <c r="N16" s="6">
        <f t="shared" si="7"/>
        <v>711.68213226617456</v>
      </c>
      <c r="O16" s="6">
        <f t="shared" si="8"/>
        <v>1483857.2457749739</v>
      </c>
      <c r="P16" s="6">
        <f t="shared" si="9"/>
        <v>2562.0556761582284</v>
      </c>
      <c r="Q16" s="6">
        <f t="shared" si="10"/>
        <v>4791.9930239255755</v>
      </c>
      <c r="R16" s="6">
        <f t="shared" si="11"/>
        <v>5388003.0869607544</v>
      </c>
      <c r="S16" s="6">
        <f t="shared" si="12"/>
        <v>4744.0730936863201</v>
      </c>
      <c r="T16" s="6">
        <f t="shared" si="13"/>
        <v>8041203.8937983122</v>
      </c>
      <c r="U16" s="6">
        <f t="shared" si="14"/>
        <v>47.919930239255756</v>
      </c>
      <c r="V16" s="6">
        <f t="shared" si="15"/>
        <v>1934958.8631309082</v>
      </c>
      <c r="W16" s="6">
        <f t="shared" si="16"/>
        <v>9489.0950968823272</v>
      </c>
      <c r="X16" s="6">
        <f t="shared" si="17"/>
        <v>19815737.581214894</v>
      </c>
      <c r="Y16" s="23">
        <f t="shared" si="18"/>
        <v>1.9815737581214894</v>
      </c>
    </row>
    <row r="17" spans="2:25" ht="15.75" x14ac:dyDescent="0.25">
      <c r="B17" s="7">
        <v>11</v>
      </c>
      <c r="C17" s="21" t="s">
        <v>21</v>
      </c>
      <c r="D17" s="4">
        <v>251635</v>
      </c>
      <c r="E17" s="4">
        <v>13431</v>
      </c>
      <c r="F17" s="4">
        <f t="shared" si="1"/>
        <v>265066</v>
      </c>
      <c r="G17" s="5">
        <f t="shared" si="2"/>
        <v>8.1667072332847562E-2</v>
      </c>
      <c r="H17" s="6">
        <f t="shared" si="0"/>
        <v>99239.947956212709</v>
      </c>
      <c r="I17" s="13">
        <f t="shared" si="3"/>
        <v>74429.960967159539</v>
      </c>
      <c r="J17" s="13">
        <f t="shared" si="4"/>
        <v>24809.98698905317</v>
      </c>
      <c r="K17" s="4"/>
      <c r="L17" s="6">
        <f t="shared" si="5"/>
        <v>14885.992193431906</v>
      </c>
      <c r="M17" s="6">
        <f t="shared" si="6"/>
        <v>31037293.723305523</v>
      </c>
      <c r="N17" s="6">
        <f t="shared" si="7"/>
        <v>7442.9960967159532</v>
      </c>
      <c r="O17" s="6">
        <f t="shared" si="8"/>
        <v>15518646.861652762</v>
      </c>
      <c r="P17" s="6">
        <f t="shared" si="9"/>
        <v>26794.785948177432</v>
      </c>
      <c r="Q17" s="6">
        <f t="shared" si="10"/>
        <v>50116.173717887417</v>
      </c>
      <c r="R17" s="6">
        <f t="shared" si="11"/>
        <v>56349434.849017143</v>
      </c>
      <c r="S17" s="6">
        <f t="shared" si="12"/>
        <v>49615.011980708543</v>
      </c>
      <c r="T17" s="6">
        <f t="shared" si="13"/>
        <v>84097445.307300985</v>
      </c>
      <c r="U17" s="6">
        <f t="shared" si="14"/>
        <v>501.1617371788742</v>
      </c>
      <c r="V17" s="6">
        <f t="shared" si="15"/>
        <v>20236409.785545763</v>
      </c>
      <c r="W17" s="6">
        <f t="shared" si="16"/>
        <v>99239.947956212709</v>
      </c>
      <c r="X17" s="6">
        <f t="shared" si="17"/>
        <v>207239230.52682218</v>
      </c>
      <c r="Y17" s="23">
        <f t="shared" si="18"/>
        <v>20.723923052682217</v>
      </c>
    </row>
    <row r="18" spans="2:25" ht="15.75" x14ac:dyDescent="0.25">
      <c r="B18" s="7">
        <v>12</v>
      </c>
      <c r="C18" s="21" t="s">
        <v>22</v>
      </c>
      <c r="D18" s="4">
        <v>100277</v>
      </c>
      <c r="E18" s="4">
        <v>4067</v>
      </c>
      <c r="F18" s="4">
        <f t="shared" si="1"/>
        <v>104344</v>
      </c>
      <c r="G18" s="5">
        <f t="shared" si="2"/>
        <v>3.2148479984225237E-2</v>
      </c>
      <c r="H18" s="6">
        <f t="shared" si="0"/>
        <v>39066.093461790872</v>
      </c>
      <c r="I18" s="13">
        <f t="shared" si="3"/>
        <v>29299.570096343152</v>
      </c>
      <c r="J18" s="13">
        <f t="shared" si="4"/>
        <v>9766.5233654477197</v>
      </c>
      <c r="K18" s="4"/>
      <c r="L18" s="6">
        <f t="shared" si="5"/>
        <v>5859.9140192686309</v>
      </c>
      <c r="M18" s="6">
        <f t="shared" si="6"/>
        <v>12217920.730175095</v>
      </c>
      <c r="N18" s="6">
        <f t="shared" si="7"/>
        <v>2929.9570096343155</v>
      </c>
      <c r="O18" s="6">
        <f t="shared" si="8"/>
        <v>6108960.3650875473</v>
      </c>
      <c r="P18" s="6">
        <f t="shared" si="9"/>
        <v>10547.845234683537</v>
      </c>
      <c r="Q18" s="6">
        <f t="shared" si="10"/>
        <v>19728.377198204391</v>
      </c>
      <c r="R18" s="6">
        <f t="shared" si="11"/>
        <v>22182118.528539479</v>
      </c>
      <c r="S18" s="6">
        <f t="shared" si="12"/>
        <v>19531.093426222345</v>
      </c>
      <c r="T18" s="6">
        <f t="shared" si="13"/>
        <v>33105203.357446875</v>
      </c>
      <c r="U18" s="6">
        <f t="shared" si="14"/>
        <v>197.2837719820439</v>
      </c>
      <c r="V18" s="6">
        <f t="shared" si="15"/>
        <v>7966121.4288629508</v>
      </c>
      <c r="W18" s="6">
        <f t="shared" si="16"/>
        <v>39066.093461790872</v>
      </c>
      <c r="X18" s="6">
        <f t="shared" si="17"/>
        <v>81580324.410111949</v>
      </c>
      <c r="Y18" s="23">
        <f t="shared" si="18"/>
        <v>8.1580324410111942</v>
      </c>
    </row>
    <row r="19" spans="2:25" ht="15.75" x14ac:dyDescent="0.25">
      <c r="B19" s="7">
        <v>13</v>
      </c>
      <c r="C19" s="21" t="s">
        <v>23</v>
      </c>
      <c r="D19" s="4">
        <v>199273</v>
      </c>
      <c r="E19" s="4">
        <v>3969</v>
      </c>
      <c r="F19" s="4">
        <f t="shared" si="1"/>
        <v>203242</v>
      </c>
      <c r="G19" s="5">
        <f t="shared" si="2"/>
        <v>6.2619042484032675E-2</v>
      </c>
      <c r="H19" s="6">
        <f t="shared" si="0"/>
        <v>76093.22018861938</v>
      </c>
      <c r="I19" s="13">
        <f t="shared" si="3"/>
        <v>57069.915141464531</v>
      </c>
      <c r="J19" s="13">
        <f t="shared" si="4"/>
        <v>19023.305047154849</v>
      </c>
      <c r="K19" s="4"/>
      <c r="L19" s="6">
        <f t="shared" si="5"/>
        <v>11413.983028292907</v>
      </c>
      <c r="M19" s="6">
        <f t="shared" si="6"/>
        <v>23798154.613990709</v>
      </c>
      <c r="N19" s="6">
        <f t="shared" si="7"/>
        <v>5706.9915141464535</v>
      </c>
      <c r="O19" s="6">
        <f t="shared" si="8"/>
        <v>11899077.306995355</v>
      </c>
      <c r="P19" s="6">
        <f t="shared" si="9"/>
        <v>20545.169450927235</v>
      </c>
      <c r="Q19" s="6">
        <f t="shared" si="10"/>
        <v>38427.07619525279</v>
      </c>
      <c r="R19" s="6">
        <f t="shared" si="11"/>
        <v>43206491.355299972</v>
      </c>
      <c r="S19" s="6">
        <f t="shared" si="12"/>
        <v>38042.805433300266</v>
      </c>
      <c r="T19" s="6">
        <f t="shared" si="13"/>
        <v>64482555.209443949</v>
      </c>
      <c r="U19" s="6">
        <f t="shared" si="14"/>
        <v>384.27076195252789</v>
      </c>
      <c r="V19" s="6">
        <f t="shared" si="15"/>
        <v>15516469.096881123</v>
      </c>
      <c r="W19" s="6">
        <f t="shared" si="16"/>
        <v>76093.22018861938</v>
      </c>
      <c r="X19" s="6">
        <f t="shared" si="17"/>
        <v>158902747.58261114</v>
      </c>
      <c r="Y19" s="23">
        <f t="shared" si="18"/>
        <v>15.890274758261114</v>
      </c>
    </row>
    <row r="20" spans="2:25" ht="15.75" x14ac:dyDescent="0.25">
      <c r="B20" s="7">
        <v>14</v>
      </c>
      <c r="C20" s="21" t="s">
        <v>11</v>
      </c>
      <c r="D20" s="4">
        <v>360447</v>
      </c>
      <c r="E20" s="4">
        <v>9190</v>
      </c>
      <c r="F20" s="4">
        <f t="shared" si="1"/>
        <v>369637</v>
      </c>
      <c r="G20" s="5">
        <f t="shared" si="2"/>
        <v>0.11388549122066495</v>
      </c>
      <c r="H20" s="6">
        <f t="shared" si="0"/>
        <v>138391.02956505396</v>
      </c>
      <c r="I20" s="13">
        <f t="shared" si="3"/>
        <v>103793.27217379046</v>
      </c>
      <c r="J20" s="13">
        <f t="shared" si="4"/>
        <v>34597.757391263498</v>
      </c>
      <c r="K20" s="4"/>
      <c r="L20" s="6">
        <f t="shared" si="5"/>
        <v>20758.654434758093</v>
      </c>
      <c r="M20" s="6">
        <f t="shared" si="6"/>
        <v>43281794.496470623</v>
      </c>
      <c r="N20" s="6">
        <f t="shared" si="7"/>
        <v>10379.327217379046</v>
      </c>
      <c r="O20" s="6">
        <f t="shared" si="8"/>
        <v>21640897.248235311</v>
      </c>
      <c r="P20" s="6">
        <f t="shared" si="9"/>
        <v>37365.577982564573</v>
      </c>
      <c r="Q20" s="6">
        <f t="shared" si="10"/>
        <v>69887.46993035225</v>
      </c>
      <c r="R20" s="6">
        <f t="shared" si="11"/>
        <v>78579810.497333303</v>
      </c>
      <c r="S20" s="6">
        <f t="shared" si="12"/>
        <v>69188.595231048734</v>
      </c>
      <c r="T20" s="6">
        <f t="shared" si="13"/>
        <v>117274668.9166276</v>
      </c>
      <c r="U20" s="6">
        <f t="shared" si="14"/>
        <v>698.87469930352256</v>
      </c>
      <c r="V20" s="6">
        <f t="shared" si="15"/>
        <v>28219861.483176939</v>
      </c>
      <c r="W20" s="6">
        <f t="shared" si="16"/>
        <v>138391.02956505396</v>
      </c>
      <c r="X20" s="6">
        <f t="shared" si="17"/>
        <v>288997032.64184374</v>
      </c>
      <c r="Y20" s="23">
        <f t="shared" si="18"/>
        <v>28.899703264184375</v>
      </c>
    </row>
    <row r="21" spans="2:25" ht="15.75" x14ac:dyDescent="0.25">
      <c r="B21" s="7">
        <v>15</v>
      </c>
      <c r="C21" s="21" t="s">
        <v>12</v>
      </c>
      <c r="D21" s="4">
        <v>106188</v>
      </c>
      <c r="E21" s="4">
        <v>5111</v>
      </c>
      <c r="F21" s="4">
        <f t="shared" si="1"/>
        <v>111299</v>
      </c>
      <c r="G21" s="5">
        <f t="shared" si="2"/>
        <v>3.4291321722037534E-2</v>
      </c>
      <c r="H21" s="6">
        <f t="shared" si="0"/>
        <v>41670.025456220406</v>
      </c>
      <c r="I21" s="13">
        <f t="shared" si="3"/>
        <v>31252.519092165305</v>
      </c>
      <c r="J21" s="13">
        <f t="shared" si="4"/>
        <v>10417.506364055102</v>
      </c>
      <c r="K21" s="4"/>
      <c r="L21" s="6">
        <f t="shared" si="5"/>
        <v>6250.5038184330606</v>
      </c>
      <c r="M21" s="6">
        <f t="shared" si="6"/>
        <v>13032300.461432932</v>
      </c>
      <c r="N21" s="6">
        <f t="shared" si="7"/>
        <v>3125.2519092165303</v>
      </c>
      <c r="O21" s="6">
        <f t="shared" si="8"/>
        <v>6516150.230716466</v>
      </c>
      <c r="P21" s="6">
        <f t="shared" si="9"/>
        <v>11250.906873179511</v>
      </c>
      <c r="Q21" s="6">
        <f t="shared" si="10"/>
        <v>21043.362855391304</v>
      </c>
      <c r="R21" s="6">
        <f t="shared" si="11"/>
        <v>23660657.15429651</v>
      </c>
      <c r="S21" s="6">
        <f t="shared" si="12"/>
        <v>20832.92922683739</v>
      </c>
      <c r="T21" s="6">
        <f t="shared" si="13"/>
        <v>35311815.039489374</v>
      </c>
      <c r="U21" s="6">
        <f t="shared" si="14"/>
        <v>210.43362855391305</v>
      </c>
      <c r="V21" s="6">
        <f t="shared" si="15"/>
        <v>8497099.4873784557</v>
      </c>
      <c r="W21" s="6">
        <f t="shared" si="16"/>
        <v>41670.025456220406</v>
      </c>
      <c r="X21" s="6">
        <f t="shared" si="17"/>
        <v>87018022.37331374</v>
      </c>
      <c r="Y21" s="23">
        <f t="shared" si="18"/>
        <v>8.7018022373313748</v>
      </c>
    </row>
    <row r="22" spans="2:25" ht="15.75" x14ac:dyDescent="0.25">
      <c r="B22" s="7">
        <v>16</v>
      </c>
      <c r="C22" s="21" t="s">
        <v>13</v>
      </c>
      <c r="D22" s="4">
        <v>11538</v>
      </c>
      <c r="E22" s="4">
        <v>300</v>
      </c>
      <c r="F22" s="4">
        <f t="shared" si="1"/>
        <v>11838</v>
      </c>
      <c r="G22" s="5">
        <f t="shared" si="2"/>
        <v>3.6472984172856928E-3</v>
      </c>
      <c r="H22" s="6">
        <f t="shared" si="0"/>
        <v>4432.1131488219762</v>
      </c>
      <c r="I22" s="13">
        <f t="shared" si="3"/>
        <v>3324.0848616164822</v>
      </c>
      <c r="J22" s="13">
        <f t="shared" si="4"/>
        <v>1108.0282872054941</v>
      </c>
      <c r="K22" s="4"/>
      <c r="L22" s="6">
        <f t="shared" si="5"/>
        <v>664.81697232329645</v>
      </c>
      <c r="M22" s="6">
        <f t="shared" si="6"/>
        <v>1386143.3872940731</v>
      </c>
      <c r="N22" s="6">
        <f t="shared" si="7"/>
        <v>332.40848616164823</v>
      </c>
      <c r="O22" s="6">
        <f t="shared" si="8"/>
        <v>693071.69364703656</v>
      </c>
      <c r="P22" s="6">
        <f t="shared" si="9"/>
        <v>1196.6705501819335</v>
      </c>
      <c r="Q22" s="6">
        <f t="shared" si="10"/>
        <v>2238.2171401550981</v>
      </c>
      <c r="R22" s="6">
        <f t="shared" si="11"/>
        <v>2516598.1670326064</v>
      </c>
      <c r="S22" s="6">
        <f t="shared" si="12"/>
        <v>2215.8349687535469</v>
      </c>
      <c r="T22" s="6">
        <f t="shared" si="13"/>
        <v>3755840.2720372621</v>
      </c>
      <c r="U22" s="6">
        <f t="shared" si="14"/>
        <v>22.382171401550981</v>
      </c>
      <c r="V22" s="6">
        <f t="shared" si="15"/>
        <v>903769.69902322709</v>
      </c>
      <c r="W22" s="6">
        <f t="shared" si="16"/>
        <v>4432.1131488219771</v>
      </c>
      <c r="X22" s="6">
        <f t="shared" si="17"/>
        <v>9255423.2190342043</v>
      </c>
      <c r="Y22" s="23">
        <f t="shared" si="18"/>
        <v>0.92554232190342045</v>
      </c>
    </row>
    <row r="23" spans="2:25" ht="15.75" x14ac:dyDescent="0.25">
      <c r="B23" s="7">
        <v>17</v>
      </c>
      <c r="C23" s="21" t="s">
        <v>14</v>
      </c>
      <c r="D23" s="4">
        <v>84691</v>
      </c>
      <c r="E23" s="4">
        <v>4538</v>
      </c>
      <c r="F23" s="4">
        <f t="shared" si="1"/>
        <v>89229</v>
      </c>
      <c r="G23" s="5">
        <f t="shared" si="2"/>
        <v>2.7491534927858174E-2</v>
      </c>
      <c r="H23" s="6">
        <f t="shared" si="0"/>
        <v>33407.080939029911</v>
      </c>
      <c r="I23" s="13">
        <f t="shared" si="3"/>
        <v>25055.310704272433</v>
      </c>
      <c r="J23" s="13">
        <f t="shared" si="4"/>
        <v>8351.7702347574777</v>
      </c>
      <c r="K23" s="4"/>
      <c r="L23" s="6">
        <f t="shared" si="5"/>
        <v>5011.0621408544866</v>
      </c>
      <c r="M23" s="6">
        <f t="shared" si="6"/>
        <v>10448064.563681604</v>
      </c>
      <c r="N23" s="6">
        <f t="shared" si="7"/>
        <v>2505.5310704272433</v>
      </c>
      <c r="O23" s="6">
        <f t="shared" si="8"/>
        <v>5224032.2818408022</v>
      </c>
      <c r="P23" s="6">
        <f t="shared" si="9"/>
        <v>9019.9118535380767</v>
      </c>
      <c r="Q23" s="6">
        <f t="shared" si="10"/>
        <v>16870.575874210106</v>
      </c>
      <c r="R23" s="6">
        <f t="shared" si="11"/>
        <v>18968874.627990574</v>
      </c>
      <c r="S23" s="6">
        <f t="shared" si="12"/>
        <v>16701.870115468006</v>
      </c>
      <c r="T23" s="6">
        <f t="shared" si="13"/>
        <v>28309669.845718268</v>
      </c>
      <c r="U23" s="6">
        <f t="shared" si="14"/>
        <v>168.70575874210107</v>
      </c>
      <c r="V23" s="6">
        <f t="shared" si="15"/>
        <v>6812169.8322472991</v>
      </c>
      <c r="W23" s="6">
        <f t="shared" si="16"/>
        <v>33407.080939029911</v>
      </c>
      <c r="X23" s="6">
        <f t="shared" si="17"/>
        <v>69762811.151478544</v>
      </c>
      <c r="Y23" s="23">
        <f t="shared" si="18"/>
        <v>6.9762811151478541</v>
      </c>
    </row>
    <row r="24" spans="2:25" ht="15.75" x14ac:dyDescent="0.25">
      <c r="B24" s="7">
        <v>18</v>
      </c>
      <c r="C24" s="21" t="s">
        <v>15</v>
      </c>
      <c r="D24" s="4">
        <v>84210</v>
      </c>
      <c r="E24" s="4">
        <v>3717</v>
      </c>
      <c r="F24" s="4">
        <f t="shared" si="1"/>
        <v>87927</v>
      </c>
      <c r="G24" s="5">
        <f t="shared" ref="G24:G38" si="19">F24/(3209251+36439)</f>
        <v>2.7090387560118188E-2</v>
      </c>
      <c r="H24" s="6">
        <f t="shared" si="0"/>
        <v>32919.615884141742</v>
      </c>
      <c r="I24" s="13">
        <f t="shared" si="3"/>
        <v>24689.711913106308</v>
      </c>
      <c r="J24" s="13">
        <f t="shared" si="4"/>
        <v>8229.9039710354336</v>
      </c>
      <c r="K24" s="4"/>
      <c r="L24" s="6">
        <f t="shared" si="5"/>
        <v>4937.9423826212615</v>
      </c>
      <c r="M24" s="6">
        <f t="shared" si="6"/>
        <v>10295609.86776533</v>
      </c>
      <c r="N24" s="6">
        <f t="shared" si="7"/>
        <v>2468.9711913106307</v>
      </c>
      <c r="O24" s="6">
        <f t="shared" si="8"/>
        <v>5147804.9338826649</v>
      </c>
      <c r="P24" s="6">
        <f t="shared" si="9"/>
        <v>8888.2962887182712</v>
      </c>
      <c r="Q24" s="6">
        <f t="shared" si="10"/>
        <v>16624.406021491581</v>
      </c>
      <c r="R24" s="6">
        <f t="shared" si="11"/>
        <v>18692087.095174525</v>
      </c>
      <c r="S24" s="6">
        <f t="shared" si="12"/>
        <v>16458.161961276666</v>
      </c>
      <c r="T24" s="6">
        <f t="shared" si="13"/>
        <v>27896584.52436395</v>
      </c>
      <c r="U24" s="6">
        <f t="shared" si="14"/>
        <v>166.24406021491581</v>
      </c>
      <c r="V24" s="6">
        <f t="shared" si="15"/>
        <v>6712768.9074180853</v>
      </c>
      <c r="W24" s="6">
        <f t="shared" si="16"/>
        <v>32919.615884141742</v>
      </c>
      <c r="X24" s="6">
        <f t="shared" si="17"/>
        <v>68744855.328604549</v>
      </c>
      <c r="Y24" s="23">
        <f t="shared" si="18"/>
        <v>6.8744855328604553</v>
      </c>
    </row>
    <row r="25" spans="2:25" ht="15.75" x14ac:dyDescent="0.25">
      <c r="B25" s="7">
        <v>19</v>
      </c>
      <c r="C25" s="21" t="s">
        <v>24</v>
      </c>
      <c r="D25" s="4">
        <v>524186</v>
      </c>
      <c r="E25" s="4">
        <v>73581</v>
      </c>
      <c r="F25" s="4">
        <f t="shared" si="1"/>
        <v>597767</v>
      </c>
      <c r="G25" s="5">
        <f t="shared" si="19"/>
        <v>0.18417254882628964</v>
      </c>
      <c r="H25" s="6">
        <f t="shared" si="0"/>
        <v>223802.24536508418</v>
      </c>
      <c r="I25" s="13">
        <f t="shared" si="3"/>
        <v>167851.68402381314</v>
      </c>
      <c r="J25" s="13">
        <f t="shared" si="4"/>
        <v>55950.561341271037</v>
      </c>
      <c r="K25" s="4"/>
      <c r="L25" s="6">
        <f t="shared" si="5"/>
        <v>33570.336804762628</v>
      </c>
      <c r="M25" s="6">
        <f t="shared" si="6"/>
        <v>69994152.237930074</v>
      </c>
      <c r="N25" s="6">
        <f t="shared" si="7"/>
        <v>16785.168402381314</v>
      </c>
      <c r="O25" s="6">
        <f t="shared" si="8"/>
        <v>34997076.118965037</v>
      </c>
      <c r="P25" s="6">
        <f t="shared" si="9"/>
        <v>60426.606248572731</v>
      </c>
      <c r="Q25" s="6">
        <f t="shared" si="10"/>
        <v>113020.13390936751</v>
      </c>
      <c r="R25" s="6">
        <f t="shared" si="11"/>
        <v>127077152.94074845</v>
      </c>
      <c r="S25" s="6">
        <f t="shared" si="12"/>
        <v>111889.93257027383</v>
      </c>
      <c r="T25" s="6">
        <f t="shared" si="13"/>
        <v>189653435.70661414</v>
      </c>
      <c r="U25" s="6">
        <f t="shared" si="14"/>
        <v>1130.2013390936752</v>
      </c>
      <c r="V25" s="6">
        <f t="shared" si="15"/>
        <v>45636399.871263511</v>
      </c>
      <c r="W25" s="6">
        <f t="shared" si="16"/>
        <v>223802.24536508418</v>
      </c>
      <c r="X25" s="6">
        <f t="shared" si="17"/>
        <v>467358216.87552118</v>
      </c>
      <c r="Y25" s="23">
        <f t="shared" si="18"/>
        <v>46.735821687552118</v>
      </c>
    </row>
    <row r="26" spans="2:25" ht="15.75" x14ac:dyDescent="0.25">
      <c r="B26" s="7">
        <v>20</v>
      </c>
      <c r="C26" s="21" t="s">
        <v>16</v>
      </c>
      <c r="D26" s="4">
        <v>231617</v>
      </c>
      <c r="E26" s="4">
        <v>7627</v>
      </c>
      <c r="F26" s="4">
        <f t="shared" si="1"/>
        <v>239244</v>
      </c>
      <c r="G26" s="5">
        <f t="shared" si="19"/>
        <v>7.3711290973568031E-2</v>
      </c>
      <c r="H26" s="6">
        <f t="shared" si="0"/>
        <v>89572.265431387481</v>
      </c>
      <c r="I26" s="13">
        <f t="shared" si="3"/>
        <v>67179.199073540614</v>
      </c>
      <c r="J26" s="13">
        <f t="shared" si="4"/>
        <v>22393.066357846867</v>
      </c>
      <c r="K26" s="4"/>
      <c r="L26" s="6">
        <f t="shared" si="5"/>
        <v>13435.839814708123</v>
      </c>
      <c r="M26" s="6">
        <f t="shared" si="6"/>
        <v>28013726.013666436</v>
      </c>
      <c r="N26" s="6">
        <f t="shared" si="7"/>
        <v>6717.9199073540613</v>
      </c>
      <c r="O26" s="6">
        <f t="shared" si="8"/>
        <v>14006863.006833218</v>
      </c>
      <c r="P26" s="6">
        <f t="shared" si="9"/>
        <v>24184.51166647462</v>
      </c>
      <c r="Q26" s="6">
        <f t="shared" si="10"/>
        <v>45233.994042850682</v>
      </c>
      <c r="R26" s="6">
        <f t="shared" si="11"/>
        <v>50860028.034596123</v>
      </c>
      <c r="S26" s="6">
        <f t="shared" si="12"/>
        <v>44781.654102422173</v>
      </c>
      <c r="T26" s="6">
        <f t="shared" si="13"/>
        <v>75904903.703605577</v>
      </c>
      <c r="U26" s="6">
        <f t="shared" si="14"/>
        <v>452.33994042850685</v>
      </c>
      <c r="V26" s="6">
        <f t="shared" si="15"/>
        <v>18265034.454562679</v>
      </c>
      <c r="W26" s="6">
        <f t="shared" si="16"/>
        <v>89572.265431387481</v>
      </c>
      <c r="X26" s="6">
        <f t="shared" si="17"/>
        <v>187050555.21326405</v>
      </c>
      <c r="Y26" s="23">
        <f t="shared" si="18"/>
        <v>18.705055521326404</v>
      </c>
    </row>
    <row r="27" spans="2:25" ht="15.75" x14ac:dyDescent="0.25">
      <c r="B27" s="7">
        <v>21</v>
      </c>
      <c r="C27" s="21" t="s">
        <v>17</v>
      </c>
      <c r="D27" s="4">
        <v>295798</v>
      </c>
      <c r="E27" s="4">
        <v>5799</v>
      </c>
      <c r="F27" s="4">
        <f t="shared" si="1"/>
        <v>301597</v>
      </c>
      <c r="G27" s="5">
        <f t="shared" si="19"/>
        <v>9.2922306196833337E-2</v>
      </c>
      <c r="H27" s="6">
        <f t="shared" si="0"/>
        <v>112917.04927734935</v>
      </c>
      <c r="I27" s="13">
        <f t="shared" si="3"/>
        <v>84687.786958012002</v>
      </c>
      <c r="J27" s="13">
        <f t="shared" si="4"/>
        <v>28229.262319337344</v>
      </c>
      <c r="K27" s="4"/>
      <c r="L27" s="6">
        <f t="shared" si="5"/>
        <v>16937.5573916024</v>
      </c>
      <c r="M27" s="6">
        <f t="shared" si="6"/>
        <v>35314807.161491007</v>
      </c>
      <c r="N27" s="6">
        <f t="shared" si="7"/>
        <v>8468.7786958012002</v>
      </c>
      <c r="O27" s="6">
        <f t="shared" si="8"/>
        <v>17657403.580745503</v>
      </c>
      <c r="P27" s="6">
        <f t="shared" si="9"/>
        <v>30487.603304884324</v>
      </c>
      <c r="Q27" s="6">
        <f t="shared" si="10"/>
        <v>57023.109885061422</v>
      </c>
      <c r="R27" s="6">
        <f t="shared" si="11"/>
        <v>64115429.750171736</v>
      </c>
      <c r="S27" s="6">
        <f t="shared" si="12"/>
        <v>56452.878786210807</v>
      </c>
      <c r="T27" s="6">
        <f t="shared" si="13"/>
        <v>95687629.54262732</v>
      </c>
      <c r="U27" s="6">
        <f t="shared" si="14"/>
        <v>570.23109885061422</v>
      </c>
      <c r="V27" s="6">
        <f t="shared" si="15"/>
        <v>23025361.540488951</v>
      </c>
      <c r="W27" s="6">
        <f t="shared" si="16"/>
        <v>112917.04927734935</v>
      </c>
      <c r="X27" s="6">
        <f t="shared" si="17"/>
        <v>235800631.57552454</v>
      </c>
      <c r="Y27" s="23">
        <f t="shared" si="18"/>
        <v>23.580063157552456</v>
      </c>
    </row>
    <row r="28" spans="2:25" ht="15.75" x14ac:dyDescent="0.25">
      <c r="B28" s="7">
        <v>22</v>
      </c>
      <c r="C28" s="21" t="s">
        <v>18</v>
      </c>
      <c r="D28" s="4">
        <v>31935</v>
      </c>
      <c r="E28" s="4">
        <v>1830</v>
      </c>
      <c r="F28" s="4">
        <f t="shared" si="1"/>
        <v>33765</v>
      </c>
      <c r="G28" s="5">
        <f t="shared" si="19"/>
        <v>1.0403026783210966E-2</v>
      </c>
      <c r="H28" s="6">
        <f t="shared" si="0"/>
        <v>12641.518877341952</v>
      </c>
      <c r="I28" s="13">
        <f t="shared" si="3"/>
        <v>9481.1391580064646</v>
      </c>
      <c r="J28" s="13">
        <f t="shared" si="4"/>
        <v>3160.3797193354876</v>
      </c>
      <c r="K28" s="4"/>
      <c r="L28" s="6">
        <f t="shared" si="5"/>
        <v>1896.2278316012928</v>
      </c>
      <c r="M28" s="6">
        <f t="shared" si="6"/>
        <v>3953635.0288886954</v>
      </c>
      <c r="N28" s="6">
        <f t="shared" si="7"/>
        <v>948.1139158006464</v>
      </c>
      <c r="O28" s="6">
        <f t="shared" si="8"/>
        <v>1976817.5144443477</v>
      </c>
      <c r="P28" s="6">
        <f t="shared" si="9"/>
        <v>3413.2100968823274</v>
      </c>
      <c r="Q28" s="6">
        <f t="shared" si="10"/>
        <v>6383.9670330576855</v>
      </c>
      <c r="R28" s="6">
        <f t="shared" si="11"/>
        <v>7177980.833743535</v>
      </c>
      <c r="S28" s="6">
        <f t="shared" si="12"/>
        <v>6320.1273627271084</v>
      </c>
      <c r="T28" s="6">
        <f t="shared" si="13"/>
        <v>10712615.879822448</v>
      </c>
      <c r="U28" s="6">
        <f t="shared" si="14"/>
        <v>63.839670330576858</v>
      </c>
      <c r="V28" s="6">
        <f t="shared" si="15"/>
        <v>2577782.048278363</v>
      </c>
      <c r="W28" s="6">
        <f t="shared" si="16"/>
        <v>12641.518877341952</v>
      </c>
      <c r="X28" s="6">
        <f t="shared" si="17"/>
        <v>26398831.305177387</v>
      </c>
      <c r="Y28" s="23">
        <f t="shared" si="18"/>
        <v>2.6398831305177386</v>
      </c>
    </row>
    <row r="29" spans="2:25" ht="15.75" x14ac:dyDescent="0.25">
      <c r="B29" s="7">
        <v>23</v>
      </c>
      <c r="C29" s="21" t="s">
        <v>19</v>
      </c>
      <c r="D29" s="4">
        <v>89230</v>
      </c>
      <c r="E29" s="4">
        <v>1153</v>
      </c>
      <c r="F29" s="4">
        <f t="shared" si="1"/>
        <v>90383</v>
      </c>
      <c r="G29" s="5">
        <f t="shared" si="19"/>
        <v>2.7847083362859668E-2</v>
      </c>
      <c r="H29" s="6">
        <f t="shared" si="0"/>
        <v>33839.135219629723</v>
      </c>
      <c r="I29" s="13">
        <f t="shared" si="3"/>
        <v>25379.351414722292</v>
      </c>
      <c r="J29" s="13">
        <f t="shared" si="4"/>
        <v>8459.7838049074307</v>
      </c>
      <c r="K29" s="4"/>
      <c r="L29" s="6">
        <f t="shared" si="5"/>
        <v>5075.8702829444583</v>
      </c>
      <c r="M29" s="6">
        <f t="shared" si="6"/>
        <v>10583189.539939195</v>
      </c>
      <c r="N29" s="6">
        <f t="shared" si="7"/>
        <v>2537.9351414722291</v>
      </c>
      <c r="O29" s="6">
        <f t="shared" si="8"/>
        <v>5291594.7699695975</v>
      </c>
      <c r="P29" s="6">
        <f t="shared" si="9"/>
        <v>9136.5665093000262</v>
      </c>
      <c r="Q29" s="6">
        <f t="shared" si="10"/>
        <v>17088.76328591301</v>
      </c>
      <c r="R29" s="6">
        <f t="shared" si="11"/>
        <v>19214199.369057953</v>
      </c>
      <c r="S29" s="6">
        <f t="shared" si="12"/>
        <v>16917.875653053881</v>
      </c>
      <c r="T29" s="6">
        <f t="shared" si="13"/>
        <v>28675799.231926329</v>
      </c>
      <c r="U29" s="6">
        <f t="shared" si="14"/>
        <v>170.88763285913009</v>
      </c>
      <c r="V29" s="6">
        <f t="shared" si="15"/>
        <v>6900271.7272188142</v>
      </c>
      <c r="W29" s="6">
        <f t="shared" si="16"/>
        <v>33839.135219629723</v>
      </c>
      <c r="X29" s="6">
        <f t="shared" si="17"/>
        <v>70665054.638111889</v>
      </c>
      <c r="Y29" s="23">
        <f t="shared" si="18"/>
        <v>7.0665054638111888</v>
      </c>
    </row>
    <row r="30" spans="2:25" ht="45" x14ac:dyDescent="0.25">
      <c r="B30" s="7">
        <v>24</v>
      </c>
      <c r="C30" s="21" t="s">
        <v>25</v>
      </c>
      <c r="D30" s="4">
        <v>570</v>
      </c>
      <c r="E30" s="4">
        <v>0</v>
      </c>
      <c r="F30" s="4">
        <f t="shared" si="1"/>
        <v>570</v>
      </c>
      <c r="G30" s="5">
        <f t="shared" si="19"/>
        <v>1.7561751122257516E-4</v>
      </c>
      <c r="H30" s="6">
        <f t="shared" si="0"/>
        <v>213.40636043491523</v>
      </c>
      <c r="I30" s="13">
        <f t="shared" si="3"/>
        <v>160.05477032618643</v>
      </c>
      <c r="J30" s="13">
        <f t="shared" si="4"/>
        <v>53.3515901087288</v>
      </c>
      <c r="K30" s="4"/>
      <c r="L30" s="6">
        <f t="shared" si="5"/>
        <v>32.010954065237286</v>
      </c>
      <c r="M30" s="6">
        <f t="shared" si="6"/>
        <v>66742.839226019743</v>
      </c>
      <c r="N30" s="6">
        <f t="shared" si="7"/>
        <v>16.005477032618643</v>
      </c>
      <c r="O30" s="6">
        <f t="shared" si="8"/>
        <v>33371.419613009872</v>
      </c>
      <c r="P30" s="6">
        <f t="shared" si="9"/>
        <v>57.619717317427117</v>
      </c>
      <c r="Q30" s="6">
        <f t="shared" si="10"/>
        <v>107.7702120196322</v>
      </c>
      <c r="R30" s="6">
        <f t="shared" si="11"/>
        <v>121174.26551854923</v>
      </c>
      <c r="S30" s="6">
        <f t="shared" si="12"/>
        <v>106.69250989943588</v>
      </c>
      <c r="T30" s="6">
        <f t="shared" si="13"/>
        <v>180843.80427954381</v>
      </c>
      <c r="U30" s="6">
        <f t="shared" si="14"/>
        <v>1.0777021201963219</v>
      </c>
      <c r="V30" s="6">
        <f t="shared" si="15"/>
        <v>43516.533911407285</v>
      </c>
      <c r="W30" s="6">
        <f t="shared" si="16"/>
        <v>213.40636043491523</v>
      </c>
      <c r="X30" s="6">
        <f t="shared" si="17"/>
        <v>445648.86254852993</v>
      </c>
      <c r="Y30" s="23">
        <f t="shared" si="18"/>
        <v>4.4564886254852991E-2</v>
      </c>
    </row>
    <row r="31" spans="2:25" ht="30" x14ac:dyDescent="0.25">
      <c r="B31" s="7">
        <v>25</v>
      </c>
      <c r="C31" s="21" t="s">
        <v>26</v>
      </c>
      <c r="D31" s="4">
        <v>540</v>
      </c>
      <c r="E31" s="4">
        <v>0</v>
      </c>
      <c r="F31" s="4">
        <f t="shared" si="1"/>
        <v>540</v>
      </c>
      <c r="G31" s="5">
        <f t="shared" si="19"/>
        <v>1.6637448431612386E-4</v>
      </c>
      <c r="H31" s="6">
        <f t="shared" si="0"/>
        <v>202.17444672781443</v>
      </c>
      <c r="I31" s="13">
        <f t="shared" si="3"/>
        <v>151.63083504586081</v>
      </c>
      <c r="J31" s="13">
        <f t="shared" si="4"/>
        <v>50.543611681953621</v>
      </c>
      <c r="K31" s="4"/>
      <c r="L31" s="6">
        <f t="shared" si="5"/>
        <v>30.326167009172163</v>
      </c>
      <c r="M31" s="6">
        <f t="shared" si="6"/>
        <v>63230.058214123957</v>
      </c>
      <c r="N31" s="6">
        <f t="shared" si="7"/>
        <v>15.163083504586082</v>
      </c>
      <c r="O31" s="6">
        <f t="shared" si="8"/>
        <v>31615.029107061979</v>
      </c>
      <c r="P31" s="6">
        <f t="shared" si="9"/>
        <v>54.5871006165099</v>
      </c>
      <c r="Q31" s="6">
        <f t="shared" si="10"/>
        <v>102.09809559754629</v>
      </c>
      <c r="R31" s="6">
        <f t="shared" si="11"/>
        <v>114796.67259652032</v>
      </c>
      <c r="S31" s="6">
        <f t="shared" si="12"/>
        <v>101.07711464157083</v>
      </c>
      <c r="T31" s="6">
        <f t="shared" si="13"/>
        <v>171325.70931746255</v>
      </c>
      <c r="U31" s="6">
        <f t="shared" si="14"/>
        <v>1.020980955975463</v>
      </c>
      <c r="V31" s="6">
        <f t="shared" si="15"/>
        <v>41226.190021333219</v>
      </c>
      <c r="W31" s="6">
        <f t="shared" si="16"/>
        <v>202.17444672781443</v>
      </c>
      <c r="X31" s="6">
        <f t="shared" si="17"/>
        <v>422193.659256502</v>
      </c>
      <c r="Y31" s="23">
        <f t="shared" si="18"/>
        <v>4.2219365925650197E-2</v>
      </c>
    </row>
    <row r="32" spans="2:25" ht="15.75" x14ac:dyDescent="0.25">
      <c r="B32" s="7">
        <v>26</v>
      </c>
      <c r="C32" s="21" t="s">
        <v>27</v>
      </c>
      <c r="D32" s="4">
        <v>960</v>
      </c>
      <c r="E32" s="4">
        <v>0</v>
      </c>
      <c r="F32" s="4">
        <f t="shared" si="1"/>
        <v>960</v>
      </c>
      <c r="G32" s="5">
        <f t="shared" si="19"/>
        <v>2.9577686100644239E-4</v>
      </c>
      <c r="H32" s="6">
        <f t="shared" si="0"/>
        <v>359.42123862722565</v>
      </c>
      <c r="I32" s="13">
        <f t="shared" si="3"/>
        <v>269.56592897041924</v>
      </c>
      <c r="J32" s="13">
        <f t="shared" si="4"/>
        <v>89.855309656806412</v>
      </c>
      <c r="K32" s="4"/>
      <c r="L32" s="6">
        <f t="shared" si="5"/>
        <v>53.913185794083844</v>
      </c>
      <c r="M32" s="6">
        <f t="shared" si="6"/>
        <v>112408.99238066481</v>
      </c>
      <c r="N32" s="6">
        <f t="shared" si="7"/>
        <v>26.956592897041922</v>
      </c>
      <c r="O32" s="6">
        <f t="shared" si="8"/>
        <v>56204.496190332407</v>
      </c>
      <c r="P32" s="6">
        <f t="shared" si="9"/>
        <v>97.043734429350934</v>
      </c>
      <c r="Q32" s="6">
        <f t="shared" si="10"/>
        <v>181.50772550674895</v>
      </c>
      <c r="R32" s="6">
        <f t="shared" si="11"/>
        <v>204082.973504925</v>
      </c>
      <c r="S32" s="6">
        <f t="shared" si="12"/>
        <v>179.69264825168148</v>
      </c>
      <c r="T32" s="6">
        <f t="shared" si="13"/>
        <v>304579.03878660011</v>
      </c>
      <c r="U32" s="6">
        <f t="shared" si="14"/>
        <v>1.8150772550674896</v>
      </c>
      <c r="V32" s="6">
        <f t="shared" si="15"/>
        <v>73291.004482370161</v>
      </c>
      <c r="W32" s="6">
        <f t="shared" si="16"/>
        <v>359.42123862722565</v>
      </c>
      <c r="X32" s="6">
        <f t="shared" si="17"/>
        <v>750566.5053448925</v>
      </c>
      <c r="Y32" s="23">
        <f t="shared" si="18"/>
        <v>7.5056650534489247E-2</v>
      </c>
    </row>
    <row r="33" spans="2:25" ht="30" x14ac:dyDescent="0.25">
      <c r="B33" s="7">
        <v>27</v>
      </c>
      <c r="C33" s="21" t="s">
        <v>28</v>
      </c>
      <c r="D33" s="4">
        <v>10609</v>
      </c>
      <c r="E33" s="4">
        <v>804</v>
      </c>
      <c r="F33" s="4">
        <f t="shared" si="1"/>
        <v>11413</v>
      </c>
      <c r="G33" s="5">
        <f t="shared" si="19"/>
        <v>3.5163555361109656E-3</v>
      </c>
      <c r="H33" s="6">
        <f t="shared" si="0"/>
        <v>4272.9943713047151</v>
      </c>
      <c r="I33" s="13">
        <f t="shared" si="3"/>
        <v>3204.7457784785365</v>
      </c>
      <c r="J33" s="13">
        <f t="shared" si="4"/>
        <v>1068.2485928261785</v>
      </c>
      <c r="K33" s="4"/>
      <c r="L33" s="6">
        <f t="shared" si="5"/>
        <v>640.94915569570719</v>
      </c>
      <c r="M33" s="6">
        <f t="shared" si="6"/>
        <v>1336378.9896255494</v>
      </c>
      <c r="N33" s="6">
        <f t="shared" si="7"/>
        <v>320.4745778478536</v>
      </c>
      <c r="O33" s="6">
        <f t="shared" si="8"/>
        <v>668189.4948127747</v>
      </c>
      <c r="P33" s="6">
        <f t="shared" si="9"/>
        <v>1153.7084802522731</v>
      </c>
      <c r="Q33" s="6">
        <f t="shared" si="10"/>
        <v>2157.862157508881</v>
      </c>
      <c r="R33" s="6">
        <f t="shared" si="11"/>
        <v>2426248.9339705305</v>
      </c>
      <c r="S33" s="6">
        <f t="shared" si="12"/>
        <v>2136.2835359337923</v>
      </c>
      <c r="T33" s="6">
        <f t="shared" si="13"/>
        <v>3621000.5934077781</v>
      </c>
      <c r="U33" s="6">
        <f t="shared" si="14"/>
        <v>21.57862157508881</v>
      </c>
      <c r="V33" s="6">
        <f t="shared" si="15"/>
        <v>871323.16058051109</v>
      </c>
      <c r="W33" s="6">
        <f t="shared" si="16"/>
        <v>4272.9943713047151</v>
      </c>
      <c r="X33" s="6">
        <f t="shared" si="17"/>
        <v>8923141.1723971441</v>
      </c>
      <c r="Y33" s="23">
        <f t="shared" si="18"/>
        <v>0.89231411723971443</v>
      </c>
    </row>
    <row r="34" spans="2:25" ht="15.75" x14ac:dyDescent="0.25">
      <c r="B34" s="7">
        <v>28</v>
      </c>
      <c r="C34" s="21" t="s">
        <v>29</v>
      </c>
      <c r="D34" s="4"/>
      <c r="E34" s="4"/>
      <c r="F34" s="4">
        <f t="shared" si="1"/>
        <v>0</v>
      </c>
      <c r="G34" s="5">
        <f t="shared" si="19"/>
        <v>0</v>
      </c>
      <c r="H34" s="6">
        <f t="shared" si="0"/>
        <v>0</v>
      </c>
      <c r="I34" s="13">
        <f t="shared" si="3"/>
        <v>0</v>
      </c>
      <c r="J34" s="13">
        <f t="shared" si="4"/>
        <v>0</v>
      </c>
      <c r="K34" s="4"/>
      <c r="L34" s="6"/>
      <c r="M34" s="6">
        <f t="shared" si="6"/>
        <v>0</v>
      </c>
      <c r="N34" s="6">
        <f t="shared" si="7"/>
        <v>0</v>
      </c>
      <c r="O34" s="6">
        <f t="shared" si="8"/>
        <v>0</v>
      </c>
      <c r="P34" s="6">
        <f t="shared" si="9"/>
        <v>0</v>
      </c>
      <c r="Q34" s="6">
        <f t="shared" si="10"/>
        <v>0</v>
      </c>
      <c r="R34" s="6">
        <f t="shared" si="11"/>
        <v>0</v>
      </c>
      <c r="S34" s="6">
        <f t="shared" si="12"/>
        <v>0</v>
      </c>
      <c r="T34" s="6">
        <f t="shared" si="13"/>
        <v>0</v>
      </c>
      <c r="U34" s="6">
        <f t="shared" si="14"/>
        <v>0</v>
      </c>
      <c r="V34" s="6">
        <f t="shared" si="15"/>
        <v>0</v>
      </c>
      <c r="W34" s="6">
        <f t="shared" si="16"/>
        <v>0</v>
      </c>
      <c r="X34" s="6">
        <f t="shared" si="17"/>
        <v>0</v>
      </c>
      <c r="Y34" s="23">
        <f t="shared" si="18"/>
        <v>0</v>
      </c>
    </row>
    <row r="35" spans="2:25" ht="15.75" x14ac:dyDescent="0.25">
      <c r="B35" s="7">
        <v>29</v>
      </c>
      <c r="C35" s="21" t="s">
        <v>38</v>
      </c>
      <c r="D35" s="4"/>
      <c r="E35" s="4"/>
      <c r="F35" s="4">
        <f t="shared" si="1"/>
        <v>0</v>
      </c>
      <c r="G35" s="5">
        <f t="shared" si="19"/>
        <v>0</v>
      </c>
      <c r="H35" s="6">
        <f t="shared" si="0"/>
        <v>0</v>
      </c>
      <c r="I35" s="13">
        <f t="shared" si="3"/>
        <v>0</v>
      </c>
      <c r="J35" s="13">
        <f t="shared" si="4"/>
        <v>0</v>
      </c>
      <c r="K35" s="4"/>
      <c r="L35" s="6"/>
      <c r="M35" s="6">
        <f t="shared" si="6"/>
        <v>0</v>
      </c>
      <c r="N35" s="6">
        <f t="shared" si="7"/>
        <v>0</v>
      </c>
      <c r="O35" s="6">
        <f t="shared" si="8"/>
        <v>0</v>
      </c>
      <c r="P35" s="6">
        <f t="shared" si="9"/>
        <v>0</v>
      </c>
      <c r="Q35" s="6">
        <f t="shared" si="10"/>
        <v>0</v>
      </c>
      <c r="R35" s="6">
        <f t="shared" si="11"/>
        <v>0</v>
      </c>
      <c r="S35" s="6">
        <f t="shared" si="12"/>
        <v>0</v>
      </c>
      <c r="T35" s="6">
        <f t="shared" si="13"/>
        <v>0</v>
      </c>
      <c r="U35" s="6">
        <f t="shared" si="14"/>
        <v>0</v>
      </c>
      <c r="V35" s="6">
        <f t="shared" si="15"/>
        <v>0</v>
      </c>
      <c r="W35" s="6">
        <f t="shared" si="16"/>
        <v>0</v>
      </c>
      <c r="X35" s="6">
        <f t="shared" si="17"/>
        <v>0</v>
      </c>
      <c r="Y35" s="23">
        <f t="shared" si="18"/>
        <v>0</v>
      </c>
    </row>
    <row r="36" spans="2:25" ht="30" x14ac:dyDescent="0.25">
      <c r="B36" s="7">
        <v>30</v>
      </c>
      <c r="C36" s="21" t="s">
        <v>30</v>
      </c>
      <c r="D36" s="4">
        <v>1476</v>
      </c>
      <c r="E36" s="4">
        <v>570</v>
      </c>
      <c r="F36" s="4">
        <f t="shared" si="1"/>
        <v>2046</v>
      </c>
      <c r="G36" s="5">
        <f t="shared" si="19"/>
        <v>6.3037443501998038E-4</v>
      </c>
      <c r="H36" s="6">
        <f t="shared" si="0"/>
        <v>766.01651482427474</v>
      </c>
      <c r="I36" s="13">
        <f t="shared" si="3"/>
        <v>574.512386118206</v>
      </c>
      <c r="J36" s="13">
        <f t="shared" si="4"/>
        <v>191.50412870606874</v>
      </c>
      <c r="K36" s="4"/>
      <c r="L36" s="6">
        <f t="shared" si="5"/>
        <v>114.90247722364121</v>
      </c>
      <c r="M36" s="6">
        <f t="shared" si="6"/>
        <v>239571.66501129192</v>
      </c>
      <c r="N36" s="6">
        <f t="shared" si="7"/>
        <v>57.451238611820607</v>
      </c>
      <c r="O36" s="6">
        <f t="shared" si="8"/>
        <v>119785.83250564596</v>
      </c>
      <c r="P36" s="6">
        <f t="shared" si="9"/>
        <v>206.82445900255419</v>
      </c>
      <c r="Q36" s="6">
        <f t="shared" si="10"/>
        <v>386.83833998625875</v>
      </c>
      <c r="R36" s="6">
        <f t="shared" si="11"/>
        <v>434951.83728237147</v>
      </c>
      <c r="S36" s="6">
        <f t="shared" si="12"/>
        <v>382.96995658639617</v>
      </c>
      <c r="T36" s="6">
        <f t="shared" si="13"/>
        <v>649134.07641394145</v>
      </c>
      <c r="U36" s="6">
        <f t="shared" si="14"/>
        <v>3.8683833998625876</v>
      </c>
      <c r="V36" s="6">
        <f t="shared" si="15"/>
        <v>156201.45330305141</v>
      </c>
      <c r="W36" s="6">
        <f t="shared" si="16"/>
        <v>766.01651482427474</v>
      </c>
      <c r="X36" s="6">
        <f t="shared" si="17"/>
        <v>1599644.8645163022</v>
      </c>
      <c r="Y36" s="23">
        <f t="shared" si="18"/>
        <v>0.15996448645163022</v>
      </c>
    </row>
    <row r="37" spans="2:25" ht="15.75" x14ac:dyDescent="0.25">
      <c r="B37" s="7">
        <v>31</v>
      </c>
      <c r="C37" s="21" t="s">
        <v>31</v>
      </c>
      <c r="D37" s="4">
        <v>12939</v>
      </c>
      <c r="E37" s="4">
        <v>1307</v>
      </c>
      <c r="F37" s="4">
        <f t="shared" si="1"/>
        <v>14246</v>
      </c>
      <c r="G37" s="5">
        <f t="shared" si="19"/>
        <v>4.3892053769768527E-3</v>
      </c>
      <c r="H37" s="6">
        <f t="shared" si="0"/>
        <v>5333.6614223786009</v>
      </c>
      <c r="I37" s="13">
        <f t="shared" si="3"/>
        <v>4000.2460667839505</v>
      </c>
      <c r="J37" s="13">
        <f t="shared" si="4"/>
        <v>1333.4153555946505</v>
      </c>
      <c r="K37" s="4"/>
      <c r="L37" s="6">
        <f t="shared" si="5"/>
        <v>800.04921335679012</v>
      </c>
      <c r="M37" s="6">
        <f t="shared" si="6"/>
        <v>1668102.6098489075</v>
      </c>
      <c r="N37" s="6">
        <f t="shared" si="7"/>
        <v>400.02460667839506</v>
      </c>
      <c r="O37" s="6">
        <f t="shared" si="8"/>
        <v>834051.30492445373</v>
      </c>
      <c r="P37" s="6">
        <f t="shared" si="9"/>
        <v>1440.0885840422222</v>
      </c>
      <c r="Q37" s="6">
        <f t="shared" si="10"/>
        <v>2693.4990183011937</v>
      </c>
      <c r="R37" s="6">
        <f t="shared" si="11"/>
        <v>3028506.2922407934</v>
      </c>
      <c r="S37" s="6">
        <f t="shared" si="12"/>
        <v>2666.5640281181818</v>
      </c>
      <c r="T37" s="6">
        <f t="shared" si="13"/>
        <v>4519826.0276603177</v>
      </c>
      <c r="U37" s="6">
        <f t="shared" si="14"/>
        <v>26.934990183011937</v>
      </c>
      <c r="V37" s="6">
        <f t="shared" si="15"/>
        <v>1087607.9685998389</v>
      </c>
      <c r="W37" s="6">
        <f t="shared" si="16"/>
        <v>5333.6614223786009</v>
      </c>
      <c r="X37" s="6">
        <f t="shared" si="17"/>
        <v>11138094.203274311</v>
      </c>
      <c r="Y37" s="23">
        <f t="shared" si="18"/>
        <v>1.1138094203274311</v>
      </c>
    </row>
    <row r="38" spans="2:25" ht="15.75" x14ac:dyDescent="0.25">
      <c r="B38" s="7">
        <v>32</v>
      </c>
      <c r="C38" s="21" t="s">
        <v>32</v>
      </c>
      <c r="D38" s="4">
        <v>396</v>
      </c>
      <c r="E38" s="4">
        <v>0</v>
      </c>
      <c r="F38" s="4">
        <f t="shared" si="1"/>
        <v>396</v>
      </c>
      <c r="G38" s="5">
        <f t="shared" si="19"/>
        <v>1.2200795516515748E-4</v>
      </c>
      <c r="H38" s="6">
        <f t="shared" si="0"/>
        <v>148.26126093373057</v>
      </c>
      <c r="I38" s="13">
        <f t="shared" si="3"/>
        <v>111.19594570029793</v>
      </c>
      <c r="J38" s="13">
        <f t="shared" si="4"/>
        <v>37.065315233432642</v>
      </c>
      <c r="K38" s="4"/>
      <c r="L38" s="6">
        <f t="shared" si="5"/>
        <v>22.239189140059583</v>
      </c>
      <c r="M38" s="6">
        <f t="shared" si="6"/>
        <v>46368.709357024229</v>
      </c>
      <c r="N38" s="6">
        <f t="shared" si="7"/>
        <v>11.119594570029792</v>
      </c>
      <c r="O38" s="6">
        <f t="shared" si="8"/>
        <v>23184.354678512114</v>
      </c>
      <c r="P38" s="6">
        <f t="shared" si="9"/>
        <v>40.030540452107253</v>
      </c>
      <c r="Q38" s="6">
        <f t="shared" si="10"/>
        <v>74.871936771533939</v>
      </c>
      <c r="R38" s="6">
        <f t="shared" si="11"/>
        <v>84184.226570781553</v>
      </c>
      <c r="S38" s="6">
        <f t="shared" si="12"/>
        <v>74.1232174038186</v>
      </c>
      <c r="T38" s="6">
        <f t="shared" si="13"/>
        <v>125638.85349947253</v>
      </c>
      <c r="U38" s="6">
        <f t="shared" si="14"/>
        <v>0.74871936771533942</v>
      </c>
      <c r="V38" s="6">
        <f t="shared" si="15"/>
        <v>30232.539348977691</v>
      </c>
      <c r="W38" s="6">
        <f t="shared" si="16"/>
        <v>148.26126093373057</v>
      </c>
      <c r="X38" s="6">
        <f t="shared" si="17"/>
        <v>309608.68345476809</v>
      </c>
      <c r="Y38" s="23">
        <f t="shared" si="18"/>
        <v>3.0960868345476809E-2</v>
      </c>
    </row>
    <row r="39" spans="2:25" ht="15.75" x14ac:dyDescent="0.25">
      <c r="B39" s="7">
        <v>33</v>
      </c>
      <c r="C39" s="21" t="s">
        <v>33</v>
      </c>
      <c r="D39" s="4">
        <v>1150</v>
      </c>
      <c r="E39" s="4">
        <v>0</v>
      </c>
      <c r="F39" s="4">
        <f t="shared" si="1"/>
        <v>1150</v>
      </c>
      <c r="G39" s="5">
        <f t="shared" ref="G39:G43" si="20">F39/(3209251+36439)</f>
        <v>3.5431603141396743E-4</v>
      </c>
      <c r="H39" s="6">
        <f t="shared" si="0"/>
        <v>430.55669210553071</v>
      </c>
      <c r="I39" s="13">
        <f t="shared" si="3"/>
        <v>322.91751907914806</v>
      </c>
      <c r="J39" s="13">
        <f t="shared" si="4"/>
        <v>107.63917302638265</v>
      </c>
      <c r="K39" s="4"/>
      <c r="L39" s="6">
        <f t="shared" si="5"/>
        <v>64.583503815829602</v>
      </c>
      <c r="M39" s="6">
        <f t="shared" si="6"/>
        <v>134656.60545600471</v>
      </c>
      <c r="N39" s="6">
        <f t="shared" si="7"/>
        <v>32.291751907914801</v>
      </c>
      <c r="O39" s="6">
        <f t="shared" si="8"/>
        <v>67328.302728002353</v>
      </c>
      <c r="P39" s="6">
        <f t="shared" si="9"/>
        <v>116.2503068684933</v>
      </c>
      <c r="Q39" s="6">
        <f t="shared" si="10"/>
        <v>217.431129513293</v>
      </c>
      <c r="R39" s="6">
        <f t="shared" si="11"/>
        <v>244474.39534444141</v>
      </c>
      <c r="S39" s="6">
        <f t="shared" si="12"/>
        <v>215.25681821816008</v>
      </c>
      <c r="T39" s="6">
        <f t="shared" si="13"/>
        <v>364860.3068797813</v>
      </c>
      <c r="U39" s="6">
        <f t="shared" si="14"/>
        <v>2.17431129513293</v>
      </c>
      <c r="V39" s="6">
        <f t="shared" si="15"/>
        <v>87796.515786172575</v>
      </c>
      <c r="W39" s="6">
        <f t="shared" si="16"/>
        <v>430.55669210553066</v>
      </c>
      <c r="X39" s="6">
        <f t="shared" si="17"/>
        <v>899116.12619440234</v>
      </c>
      <c r="Y39" s="23">
        <f t="shared" si="18"/>
        <v>8.9911612619440237E-2</v>
      </c>
    </row>
    <row r="40" spans="2:25" ht="15.75" x14ac:dyDescent="0.25">
      <c r="B40" s="7">
        <v>34</v>
      </c>
      <c r="C40" s="21" t="s">
        <v>34</v>
      </c>
      <c r="D40" s="4">
        <v>542</v>
      </c>
      <c r="E40" s="4">
        <v>0</v>
      </c>
      <c r="F40" s="4">
        <f t="shared" si="1"/>
        <v>542</v>
      </c>
      <c r="G40" s="5">
        <f t="shared" si="20"/>
        <v>1.6699068610988727E-4</v>
      </c>
      <c r="H40" s="6">
        <f t="shared" si="0"/>
        <v>202.9232409749545</v>
      </c>
      <c r="I40" s="13">
        <f t="shared" si="3"/>
        <v>152.19243073121586</v>
      </c>
      <c r="J40" s="13">
        <f t="shared" si="4"/>
        <v>50.730810243738631</v>
      </c>
      <c r="K40" s="4"/>
      <c r="L40" s="6">
        <f t="shared" si="5"/>
        <v>30.438486146243172</v>
      </c>
      <c r="M40" s="6">
        <f t="shared" si="6"/>
        <v>63464.24361491701</v>
      </c>
      <c r="N40" s="6">
        <f t="shared" si="7"/>
        <v>15.219243073121586</v>
      </c>
      <c r="O40" s="6">
        <f t="shared" si="8"/>
        <v>31732.121807458505</v>
      </c>
      <c r="P40" s="6">
        <f t="shared" si="9"/>
        <v>54.789275063237717</v>
      </c>
      <c r="Q40" s="6">
        <f t="shared" si="10"/>
        <v>102.47623669235202</v>
      </c>
      <c r="R40" s="6">
        <f t="shared" si="11"/>
        <v>115221.84545798892</v>
      </c>
      <c r="S40" s="6">
        <f t="shared" si="12"/>
        <v>101.45147432542849</v>
      </c>
      <c r="T40" s="6">
        <f t="shared" si="13"/>
        <v>171960.2489816013</v>
      </c>
      <c r="U40" s="6">
        <f t="shared" si="14"/>
        <v>1.0247623669235202</v>
      </c>
      <c r="V40" s="6">
        <f t="shared" si="15"/>
        <v>41378.879614004822</v>
      </c>
      <c r="W40" s="6">
        <f t="shared" si="16"/>
        <v>202.9232409749545</v>
      </c>
      <c r="X40" s="6">
        <f t="shared" si="17"/>
        <v>423757.3394759706</v>
      </c>
      <c r="Y40" s="23">
        <f t="shared" si="18"/>
        <v>4.2375733947597062E-2</v>
      </c>
    </row>
    <row r="41" spans="2:25" ht="15.75" x14ac:dyDescent="0.25">
      <c r="B41" s="7">
        <v>35</v>
      </c>
      <c r="C41" s="21" t="s">
        <v>35</v>
      </c>
      <c r="D41" s="4">
        <v>735</v>
      </c>
      <c r="E41" s="4">
        <v>0</v>
      </c>
      <c r="F41" s="4">
        <f t="shared" si="1"/>
        <v>735</v>
      </c>
      <c r="G41" s="5">
        <f t="shared" si="20"/>
        <v>2.2645415920805745E-4</v>
      </c>
      <c r="H41" s="6">
        <f t="shared" si="0"/>
        <v>275.18188582396965</v>
      </c>
      <c r="I41" s="13">
        <f t="shared" si="3"/>
        <v>206.38641436797724</v>
      </c>
      <c r="J41" s="13">
        <f t="shared" si="4"/>
        <v>68.795471455992413</v>
      </c>
      <c r="K41" s="4"/>
      <c r="L41" s="6">
        <f t="shared" si="5"/>
        <v>41.277282873595446</v>
      </c>
      <c r="M41" s="6">
        <f t="shared" si="6"/>
        <v>86063.1347914465</v>
      </c>
      <c r="N41" s="6">
        <f t="shared" si="7"/>
        <v>20.638641436797723</v>
      </c>
      <c r="O41" s="6">
        <f t="shared" si="8"/>
        <v>43031.56739572325</v>
      </c>
      <c r="P41" s="6">
        <f t="shared" si="9"/>
        <v>74.299109172471816</v>
      </c>
      <c r="Q41" s="6">
        <f t="shared" si="10"/>
        <v>138.96685234110467</v>
      </c>
      <c r="R41" s="6">
        <f t="shared" si="11"/>
        <v>156251.02658970823</v>
      </c>
      <c r="S41" s="6">
        <f t="shared" si="12"/>
        <v>137.57718381769362</v>
      </c>
      <c r="T41" s="6">
        <f t="shared" si="13"/>
        <v>233193.3265709907</v>
      </c>
      <c r="U41" s="6">
        <f t="shared" si="14"/>
        <v>1.3896685234110466</v>
      </c>
      <c r="V41" s="6">
        <f t="shared" si="15"/>
        <v>56113.42530681465</v>
      </c>
      <c r="W41" s="6">
        <f t="shared" si="16"/>
        <v>275.18188582396965</v>
      </c>
      <c r="X41" s="6">
        <f t="shared" si="17"/>
        <v>574652.48065468331</v>
      </c>
      <c r="Y41" s="23">
        <f t="shared" si="18"/>
        <v>5.7465248065468329E-2</v>
      </c>
    </row>
    <row r="42" spans="2:25" ht="15.75" x14ac:dyDescent="0.25">
      <c r="B42" s="7">
        <v>36</v>
      </c>
      <c r="C42" s="21" t="s">
        <v>36</v>
      </c>
      <c r="D42" s="4">
        <v>1590</v>
      </c>
      <c r="E42" s="4">
        <v>0</v>
      </c>
      <c r="F42" s="4">
        <f t="shared" si="1"/>
        <v>1590</v>
      </c>
      <c r="G42" s="5">
        <f t="shared" si="20"/>
        <v>4.8988042604192021E-4</v>
      </c>
      <c r="H42" s="6">
        <f t="shared" si="0"/>
        <v>595.29142647634251</v>
      </c>
      <c r="I42" s="13">
        <f t="shared" si="3"/>
        <v>446.46856985725685</v>
      </c>
      <c r="J42" s="13">
        <f t="shared" si="4"/>
        <v>148.82285661908566</v>
      </c>
      <c r="K42" s="4"/>
      <c r="L42" s="6">
        <f t="shared" si="5"/>
        <v>89.293713971451368</v>
      </c>
      <c r="M42" s="6">
        <f t="shared" si="6"/>
        <v>186177.39363047612</v>
      </c>
      <c r="N42" s="6">
        <f t="shared" si="7"/>
        <v>44.646856985725684</v>
      </c>
      <c r="O42" s="6">
        <f t="shared" si="8"/>
        <v>93088.696815238058</v>
      </c>
      <c r="P42" s="6">
        <f t="shared" si="9"/>
        <v>160.7286851486125</v>
      </c>
      <c r="Q42" s="6">
        <f t="shared" si="10"/>
        <v>300.62217037055296</v>
      </c>
      <c r="R42" s="6">
        <f t="shared" si="11"/>
        <v>338012.4248675321</v>
      </c>
      <c r="S42" s="6">
        <f t="shared" si="12"/>
        <v>297.61594866684743</v>
      </c>
      <c r="T42" s="6">
        <f t="shared" si="13"/>
        <v>504459.03299030638</v>
      </c>
      <c r="U42" s="6">
        <f t="shared" si="14"/>
        <v>3.0062217037055299</v>
      </c>
      <c r="V42" s="6">
        <f t="shared" si="15"/>
        <v>121388.22617392559</v>
      </c>
      <c r="W42" s="6">
        <f t="shared" si="16"/>
        <v>595.29142647634251</v>
      </c>
      <c r="X42" s="6">
        <f t="shared" si="17"/>
        <v>1243125.7744774783</v>
      </c>
      <c r="Y42" s="23">
        <f t="shared" si="18"/>
        <v>0.12431257744774783</v>
      </c>
    </row>
    <row r="43" spans="2:25" ht="15.75" x14ac:dyDescent="0.25">
      <c r="B43" s="7">
        <v>37</v>
      </c>
      <c r="C43" s="21" t="s">
        <v>37</v>
      </c>
      <c r="D43" s="4">
        <v>2251</v>
      </c>
      <c r="E43" s="4">
        <v>0</v>
      </c>
      <c r="F43" s="4">
        <f t="shared" si="1"/>
        <v>2251</v>
      </c>
      <c r="G43" s="5">
        <f t="shared" si="20"/>
        <v>6.9353511888073111E-4</v>
      </c>
      <c r="H43" s="6">
        <f t="shared" si="0"/>
        <v>842.76792515613022</v>
      </c>
      <c r="I43" s="13">
        <f t="shared" si="3"/>
        <v>632.07594386709764</v>
      </c>
      <c r="J43" s="13">
        <f t="shared" si="4"/>
        <v>210.69198128903258</v>
      </c>
      <c r="K43" s="4"/>
      <c r="L43" s="6">
        <f t="shared" si="5"/>
        <v>126.41518877341953</v>
      </c>
      <c r="M43" s="6">
        <f t="shared" si="6"/>
        <v>263575.66859257972</v>
      </c>
      <c r="N43" s="6">
        <f t="shared" si="7"/>
        <v>63.207594386709765</v>
      </c>
      <c r="O43" s="6">
        <f t="shared" si="8"/>
        <v>131787.83429628986</v>
      </c>
      <c r="P43" s="6">
        <f t="shared" si="9"/>
        <v>227.54733979215519</v>
      </c>
      <c r="Q43" s="6">
        <f t="shared" si="10"/>
        <v>425.59780220384579</v>
      </c>
      <c r="R43" s="6">
        <f t="shared" si="11"/>
        <v>478532.05558290234</v>
      </c>
      <c r="S43" s="6">
        <f t="shared" si="12"/>
        <v>421.34182418180734</v>
      </c>
      <c r="T43" s="6">
        <f t="shared" si="13"/>
        <v>714174.39198816346</v>
      </c>
      <c r="U43" s="6">
        <f t="shared" si="14"/>
        <v>4.255978022038458</v>
      </c>
      <c r="V43" s="6">
        <f t="shared" si="15"/>
        <v>171852.1365518909</v>
      </c>
      <c r="W43" s="6">
        <f t="shared" si="16"/>
        <v>842.76792515613033</v>
      </c>
      <c r="X43" s="6">
        <f t="shared" si="17"/>
        <v>1759922.0870118262</v>
      </c>
      <c r="Y43" s="23">
        <f t="shared" si="18"/>
        <v>0.17599220870118262</v>
      </c>
    </row>
    <row r="44" spans="2:25" s="2" customFormat="1" ht="21.75" thickBot="1" x14ac:dyDescent="0.3">
      <c r="B44" s="9"/>
      <c r="C44" s="10"/>
      <c r="D44" s="10"/>
      <c r="E44" s="10"/>
      <c r="F44" s="10"/>
      <c r="G44" s="11"/>
      <c r="H44" s="12">
        <f>SUM(H7:H43)</f>
        <v>1215177</v>
      </c>
      <c r="I44" s="10">
        <f t="shared" ref="I44" si="21">H44*0.75</f>
        <v>911382.75</v>
      </c>
      <c r="J44" s="10">
        <f t="shared" ref="J44" si="22">H44-I44</f>
        <v>303794.25</v>
      </c>
      <c r="K44" s="10"/>
      <c r="L44" s="12">
        <f>SUM(L7:L43)</f>
        <v>182276.55000000002</v>
      </c>
      <c r="M44" s="12">
        <f>SUM(M7:M43)</f>
        <v>380046606.75</v>
      </c>
      <c r="N44" s="10">
        <f t="shared" si="7"/>
        <v>91138.274999999994</v>
      </c>
      <c r="O44" s="20">
        <f>SUM(O7:O43)</f>
        <v>190023303.375</v>
      </c>
      <c r="P44" s="10">
        <f t="shared" si="9"/>
        <v>328097.79000000004</v>
      </c>
      <c r="Q44" s="10">
        <f t="shared" si="10"/>
        <v>613664.38500000001</v>
      </c>
      <c r="R44" s="20">
        <f t="shared" si="11"/>
        <v>689989652.37000012</v>
      </c>
      <c r="S44" s="12">
        <f t="shared" si="12"/>
        <v>607527.74115000002</v>
      </c>
      <c r="T44" s="20">
        <f t="shared" si="13"/>
        <v>1029759521.2492501</v>
      </c>
      <c r="U44" s="12">
        <f t="shared" si="14"/>
        <v>6136.6438500000004</v>
      </c>
      <c r="V44" s="12">
        <f>SUM(V7:V43)</f>
        <v>247423407.4112187</v>
      </c>
      <c r="W44" s="12">
        <f>L44+N44+P44+S44+U44</f>
        <v>1215177</v>
      </c>
      <c r="X44" s="12">
        <f>V44+T44+R44+O44+M44</f>
        <v>2537242491.1554689</v>
      </c>
      <c r="Y44" s="24">
        <f t="shared" si="18"/>
        <v>253.72424911554688</v>
      </c>
    </row>
    <row r="45" spans="2:25" x14ac:dyDescent="0.25">
      <c r="I45" s="16">
        <f>H44-I44-J44</f>
        <v>0</v>
      </c>
      <c r="L45" s="16">
        <f>H44*0.15</f>
        <v>182276.55</v>
      </c>
      <c r="M45" s="16">
        <f t="shared" ref="M45" si="23">380000000/L45</f>
        <v>2084.7443074822299</v>
      </c>
      <c r="N45" s="16">
        <f>H44*0.075</f>
        <v>91138.274999999994</v>
      </c>
      <c r="O45" s="19">
        <f t="shared" ref="O45" si="24">190000000/N45</f>
        <v>2084.7443074822299</v>
      </c>
      <c r="P45" s="16">
        <f>H44*0.27</f>
        <v>328097.79000000004</v>
      </c>
      <c r="R45" s="19">
        <f t="shared" si="11"/>
        <v>689989652.37000012</v>
      </c>
      <c r="S45" s="16">
        <f>O44*0.15</f>
        <v>28503495.506249998</v>
      </c>
      <c r="T45" s="19">
        <f t="shared" si="13"/>
        <v>48313424883.09375</v>
      </c>
      <c r="Y45" s="18">
        <f t="shared" si="18"/>
        <v>0</v>
      </c>
    </row>
  </sheetData>
  <mergeCells count="15">
    <mergeCell ref="B2:K2"/>
    <mergeCell ref="B4:B5"/>
    <mergeCell ref="C4:C5"/>
    <mergeCell ref="D4:D5"/>
    <mergeCell ref="E4:E5"/>
    <mergeCell ref="F4:F5"/>
    <mergeCell ref="G4:G5"/>
    <mergeCell ref="Y5:Y6"/>
    <mergeCell ref="B3:Y3"/>
    <mergeCell ref="H4:H5"/>
    <mergeCell ref="I4:I5"/>
    <mergeCell ref="J4:J5"/>
    <mergeCell ref="K4:K5"/>
    <mergeCell ref="W5:W6"/>
    <mergeCell ref="X5:X6"/>
  </mergeCells>
  <pageMargins left="0.26" right="0.23" top="0.31" bottom="0.22" header="0.2" footer="0.2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2021-12-03T10:55:18Z</dcterms:modified>
</cp:coreProperties>
</file>